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январь" sheetId="1" r:id="rId1"/>
    <sheet name="февраль" sheetId="2" r:id="rId2"/>
    <sheet name="март" sheetId="3" r:id="rId3"/>
  </sheets>
  <calcPr calcId="145621" refMode="R1C1"/>
</workbook>
</file>

<file path=xl/calcChain.xml><?xml version="1.0" encoding="utf-8"?>
<calcChain xmlns="http://schemas.openxmlformats.org/spreadsheetml/2006/main">
  <c r="K25" i="3" l="1"/>
  <c r="M25" i="3"/>
  <c r="K25" i="2"/>
  <c r="L25" i="2"/>
  <c r="M25" i="2"/>
  <c r="J25" i="1"/>
  <c r="L25" i="1"/>
  <c r="M25" i="1"/>
  <c r="O13" i="1"/>
  <c r="N13" i="1"/>
  <c r="G13" i="1"/>
  <c r="F13" i="1"/>
  <c r="Q11" i="1"/>
  <c r="Q25" i="1" s="1"/>
  <c r="P11" i="1"/>
  <c r="P25" i="1" s="1"/>
  <c r="O11" i="1"/>
  <c r="O25" i="1" s="1"/>
  <c r="N11" i="1"/>
  <c r="N25" i="1" s="1"/>
  <c r="G11" i="1"/>
  <c r="G25" i="1" s="1"/>
  <c r="F11" i="1"/>
  <c r="F25" i="1" s="1"/>
  <c r="O16" i="1"/>
  <c r="N16" i="1"/>
  <c r="K16" i="1"/>
  <c r="K25" i="1" s="1"/>
  <c r="I16" i="1"/>
  <c r="H16" i="1"/>
  <c r="G16" i="1"/>
  <c r="F16" i="1"/>
  <c r="O15" i="1"/>
  <c r="N15" i="1"/>
  <c r="G15" i="1"/>
  <c r="F15" i="1"/>
  <c r="I11" i="1"/>
  <c r="I25" i="1" s="1"/>
  <c r="H11" i="1"/>
  <c r="H25" i="1" s="1"/>
  <c r="O19" i="1"/>
  <c r="N19" i="1"/>
  <c r="G19" i="1"/>
  <c r="F19" i="1"/>
  <c r="O14" i="1"/>
  <c r="N14" i="1"/>
  <c r="G14" i="1"/>
  <c r="F14" i="1"/>
  <c r="O12" i="1"/>
  <c r="N12" i="1"/>
  <c r="G12" i="1"/>
  <c r="F12" i="1"/>
  <c r="I14" i="1"/>
  <c r="H14" i="1"/>
  <c r="O16" i="2"/>
  <c r="N16" i="2"/>
  <c r="G16" i="2"/>
  <c r="F16" i="2"/>
  <c r="Q11" i="2"/>
  <c r="P11" i="2"/>
  <c r="O11" i="2"/>
  <c r="N11" i="2"/>
  <c r="G11" i="2"/>
  <c r="F11" i="2"/>
  <c r="Q16" i="2"/>
  <c r="P16" i="2"/>
  <c r="G14" i="2"/>
  <c r="F14" i="2"/>
  <c r="O14" i="2"/>
  <c r="N14" i="2"/>
  <c r="Q13" i="2"/>
  <c r="Q25" i="2" s="1"/>
  <c r="P13" i="2"/>
  <c r="J11" i="2"/>
  <c r="J25" i="2" s="1"/>
  <c r="I11" i="2"/>
  <c r="I25" i="2" s="1"/>
  <c r="H11" i="2"/>
  <c r="H25" i="2" s="1"/>
  <c r="P25" i="2" l="1"/>
  <c r="O13" i="2" l="1"/>
  <c r="O25" i="2" s="1"/>
  <c r="N13" i="2"/>
  <c r="N25" i="2" s="1"/>
  <c r="G13" i="2"/>
  <c r="F13" i="2"/>
  <c r="G19" i="2"/>
  <c r="F19" i="2"/>
  <c r="O16" i="3"/>
  <c r="N16" i="3"/>
  <c r="G16" i="3"/>
  <c r="F16" i="3"/>
  <c r="O13" i="3"/>
  <c r="N13" i="3"/>
  <c r="G13" i="3"/>
  <c r="F13" i="3"/>
  <c r="Q11" i="3"/>
  <c r="P11" i="3"/>
  <c r="O11" i="3"/>
  <c r="N11" i="3"/>
  <c r="G11" i="3"/>
  <c r="F11" i="3"/>
  <c r="O24" i="3"/>
  <c r="N24" i="3"/>
  <c r="G24" i="3"/>
  <c r="F24" i="3"/>
  <c r="O15" i="3"/>
  <c r="N15" i="3"/>
  <c r="G15" i="3"/>
  <c r="F15" i="3"/>
  <c r="Q14" i="3"/>
  <c r="P14" i="3"/>
  <c r="Q13" i="3"/>
  <c r="P13" i="3"/>
  <c r="L11" i="3"/>
  <c r="L25" i="3" s="1"/>
  <c r="J11" i="3"/>
  <c r="J25" i="3" s="1"/>
  <c r="I11" i="3"/>
  <c r="I25" i="3" s="1"/>
  <c r="H11" i="3"/>
  <c r="H25" i="3" s="1"/>
  <c r="O12" i="3"/>
  <c r="N12" i="3"/>
  <c r="G12" i="3"/>
  <c r="F12" i="3"/>
  <c r="O14" i="3"/>
  <c r="N14" i="3"/>
  <c r="O19" i="3"/>
  <c r="N19" i="3"/>
  <c r="Q16" i="3"/>
  <c r="P16" i="3"/>
  <c r="F25" i="3" l="1"/>
  <c r="N25" i="3"/>
  <c r="P25" i="3"/>
  <c r="G25" i="3"/>
  <c r="O25" i="3"/>
  <c r="Q25" i="3"/>
  <c r="G25" i="2"/>
  <c r="F25" i="2"/>
</calcChain>
</file>

<file path=xl/sharedStrings.xml><?xml version="1.0" encoding="utf-8"?>
<sst xmlns="http://schemas.openxmlformats.org/spreadsheetml/2006/main" count="547" uniqueCount="37">
  <si>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</si>
  <si>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</si>
  <si>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</si>
  <si>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</si>
  <si>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</si>
  <si>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</si>
  <si>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</si>
  <si>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</si>
  <si>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</si>
  <si>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</si>
  <si>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</si>
  <si>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</si>
  <si>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</si>
  <si>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</si>
  <si>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</si>
  <si>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</si>
  <si>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</si>
  <si>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</si>
  <si>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</si>
  <si>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</si>
  <si>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</si>
  <si>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</si>
  <si>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</si>
  <si>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</si>
  <si>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</si>
  <si>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</si>
  <si>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</si>
  <si>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</si>
  <si>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</si>
  <si>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-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</si>
  <si>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01.01.2019 по 31.01.2019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</si>
  <si>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01.02.2019 по 28.02.2019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</si>
  <si>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</si>
  <si>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</si>
  <si>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</si>
  <si>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</si>
  <si>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01.03.2019 по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</si>
</sst>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K14" sqref="K14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2" t="s">
        <v>32</v>
      </c>
      <c r="P1" s="33"/>
      <c r="Q1" s="33"/>
    </row>
    <row r="2" spans="2:17" x14ac:dyDescent="0.25">
      <c r="O2" s="32" t="s">
        <v>33</v>
      </c>
      <c r="P2" s="33"/>
      <c r="Q2" s="33"/>
    </row>
    <row r="3" spans="2:17" x14ac:dyDescent="0.25">
      <c r="O3" s="32" t="s">
        <v>34</v>
      </c>
      <c r="P3" s="33"/>
      <c r="Q3" s="33"/>
    </row>
    <row r="4" spans="2:17" ht="36.75" customHeight="1" x14ac:dyDescent="0.25">
      <c r="D4" s="16" t="s">
        <v>30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x14ac:dyDescent="0.25">
      <c r="P5" s="34" t="s">
        <v>35</v>
      </c>
      <c r="Q5" s="35"/>
    </row>
    <row r="6" spans="2:17" ht="45" customHeight="1" x14ac:dyDescent="0.25">
      <c r="B6" s="23" t="s">
        <v>6</v>
      </c>
      <c r="C6" s="8" t="s">
        <v>3</v>
      </c>
      <c r="D6" s="13"/>
      <c r="E6" s="13"/>
      <c r="F6" s="12" t="s">
        <v>7</v>
      </c>
      <c r="G6" s="12"/>
      <c r="H6" s="8" t="s">
        <v>11</v>
      </c>
      <c r="I6" s="8"/>
      <c r="J6" s="8"/>
      <c r="K6" s="8"/>
      <c r="L6" s="8"/>
      <c r="M6" s="8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4"/>
      <c r="C7" s="13"/>
      <c r="D7" s="13"/>
      <c r="E7" s="13"/>
      <c r="F7" s="9" t="s">
        <v>4</v>
      </c>
      <c r="G7" s="11" t="s">
        <v>5</v>
      </c>
      <c r="H7" s="11" t="s">
        <v>4</v>
      </c>
      <c r="I7" s="11" t="s">
        <v>5</v>
      </c>
      <c r="J7" s="8" t="s">
        <v>10</v>
      </c>
      <c r="K7" s="8"/>
      <c r="L7" s="8"/>
      <c r="M7" s="8"/>
      <c r="N7" s="9" t="s">
        <v>4</v>
      </c>
      <c r="O7" s="11" t="s">
        <v>5</v>
      </c>
      <c r="P7" s="9" t="s">
        <v>4</v>
      </c>
      <c r="Q7" s="11" t="s">
        <v>5</v>
      </c>
    </row>
    <row r="8" spans="2:17" x14ac:dyDescent="0.25">
      <c r="B8" s="24"/>
      <c r="C8" s="13"/>
      <c r="D8" s="13"/>
      <c r="E8" s="13"/>
      <c r="F8" s="10"/>
      <c r="G8" s="8"/>
      <c r="H8" s="8"/>
      <c r="I8" s="8"/>
      <c r="J8" s="12" t="s">
        <v>20</v>
      </c>
      <c r="K8" s="8" t="s">
        <v>9</v>
      </c>
      <c r="L8" s="8"/>
      <c r="M8" s="8"/>
      <c r="N8" s="10"/>
      <c r="O8" s="8"/>
      <c r="P8" s="10"/>
      <c r="Q8" s="8"/>
    </row>
    <row r="9" spans="2:17" ht="110.25" customHeight="1" x14ac:dyDescent="0.25">
      <c r="B9" s="24"/>
      <c r="C9" s="13"/>
      <c r="D9" s="13"/>
      <c r="E9" s="13"/>
      <c r="F9" s="10"/>
      <c r="G9" s="8"/>
      <c r="H9" s="8"/>
      <c r="I9" s="8"/>
      <c r="J9" s="12"/>
      <c r="K9" s="2" t="s">
        <v>15</v>
      </c>
      <c r="L9" s="2" t="s">
        <v>8</v>
      </c>
      <c r="M9" s="2" t="s">
        <v>16</v>
      </c>
      <c r="N9" s="10"/>
      <c r="O9" s="8"/>
      <c r="P9" s="10"/>
      <c r="Q9" s="8"/>
    </row>
    <row r="10" spans="2:17" x14ac:dyDescent="0.25">
      <c r="B10" s="25"/>
      <c r="C10" s="8">
        <v>1</v>
      </c>
      <c r="D10" s="8"/>
      <c r="E10" s="8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14" t="s">
        <v>17</v>
      </c>
      <c r="D11" s="8" t="s">
        <v>0</v>
      </c>
      <c r="E11" s="5" t="s">
        <v>1</v>
      </c>
      <c r="F11" s="6">
        <f>9+5+16+119+53</f>
        <v>202</v>
      </c>
      <c r="G11" s="6">
        <f>40.5+25+73.9+454.55+212</f>
        <v>805.95</v>
      </c>
      <c r="H11" s="6">
        <f>9</f>
        <v>9</v>
      </c>
      <c r="I11" s="6">
        <f>32.4</f>
        <v>32.4</v>
      </c>
      <c r="J11" s="6" t="s">
        <v>29</v>
      </c>
      <c r="K11" s="6" t="s">
        <v>29</v>
      </c>
      <c r="L11" s="6">
        <v>9</v>
      </c>
      <c r="M11" s="6" t="s">
        <v>29</v>
      </c>
      <c r="N11" s="6">
        <f>9+5+16+106+53</f>
        <v>189</v>
      </c>
      <c r="O11" s="6">
        <f>40.5+25+73.9+407.8+212</f>
        <v>759.2</v>
      </c>
      <c r="P11" s="6">
        <f>1+13+84+46</f>
        <v>144</v>
      </c>
      <c r="Q11" s="6">
        <f>4.5+65+320.2+184</f>
        <v>573.70000000000005</v>
      </c>
    </row>
    <row r="12" spans="2:17" ht="30" customHeight="1" x14ac:dyDescent="0.25">
      <c r="B12" s="4">
        <v>2</v>
      </c>
      <c r="C12" s="26"/>
      <c r="D12" s="8"/>
      <c r="E12" s="5" t="s">
        <v>2</v>
      </c>
      <c r="F12" s="6">
        <f>3</f>
        <v>3</v>
      </c>
      <c r="G12" s="6">
        <f>12.68</f>
        <v>12.68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f>3</f>
        <v>3</v>
      </c>
      <c r="O12" s="6">
        <f>12.68</f>
        <v>12.68</v>
      </c>
      <c r="P12" s="6" t="s">
        <v>29</v>
      </c>
      <c r="Q12" s="6" t="s">
        <v>29</v>
      </c>
    </row>
    <row r="13" spans="2:17" x14ac:dyDescent="0.25">
      <c r="B13" s="4">
        <v>3</v>
      </c>
      <c r="C13" s="15"/>
      <c r="D13" s="8" t="s">
        <v>14</v>
      </c>
      <c r="E13" s="5" t="s">
        <v>1</v>
      </c>
      <c r="F13" s="6">
        <f>1+2</f>
        <v>3</v>
      </c>
      <c r="G13" s="6">
        <f>15+22.37</f>
        <v>37.370000000000005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2</f>
        <v>2</v>
      </c>
      <c r="O13" s="6">
        <f>22.37</f>
        <v>22.37</v>
      </c>
      <c r="P13" s="6" t="s">
        <v>29</v>
      </c>
      <c r="Q13" s="6" t="s">
        <v>29</v>
      </c>
    </row>
    <row r="14" spans="2:17" ht="31.5" x14ac:dyDescent="0.25">
      <c r="B14" s="4">
        <v>4</v>
      </c>
      <c r="C14" s="27"/>
      <c r="D14" s="8"/>
      <c r="E14" s="5" t="s">
        <v>2</v>
      </c>
      <c r="F14" s="6">
        <f>1+3+1</f>
        <v>5</v>
      </c>
      <c r="G14" s="6">
        <f>178+13.5+11.9</f>
        <v>203.4</v>
      </c>
      <c r="H14" s="6">
        <f>2</f>
        <v>2</v>
      </c>
      <c r="I14" s="6">
        <f>7.7</f>
        <v>7.7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1</f>
        <v>1</v>
      </c>
      <c r="O14" s="6">
        <f>11.9</f>
        <v>11.9</v>
      </c>
      <c r="P14" s="6" t="s">
        <v>29</v>
      </c>
      <c r="Q14" s="6" t="s">
        <v>29</v>
      </c>
    </row>
    <row r="15" spans="2:17" ht="35.25" customHeight="1" x14ac:dyDescent="0.25">
      <c r="B15" s="4">
        <v>5</v>
      </c>
      <c r="C15" s="14" t="s">
        <v>18</v>
      </c>
      <c r="D15" s="4" t="s">
        <v>0</v>
      </c>
      <c r="E15" s="5" t="s">
        <v>2</v>
      </c>
      <c r="F15" s="6">
        <f>1</f>
        <v>1</v>
      </c>
      <c r="G15" s="6">
        <f>22</f>
        <v>22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f>1</f>
        <v>1</v>
      </c>
      <c r="O15" s="6">
        <f>22</f>
        <v>22</v>
      </c>
      <c r="P15" s="6" t="s">
        <v>29</v>
      </c>
      <c r="Q15" s="6" t="s">
        <v>29</v>
      </c>
    </row>
    <row r="16" spans="2:17" ht="34.5" customHeight="1" x14ac:dyDescent="0.25">
      <c r="B16" s="4">
        <v>6</v>
      </c>
      <c r="C16" s="15"/>
      <c r="D16" s="4" t="s">
        <v>14</v>
      </c>
      <c r="E16" s="5" t="s">
        <v>2</v>
      </c>
      <c r="F16" s="6">
        <f>1+3</f>
        <v>4</v>
      </c>
      <c r="G16" s="6">
        <f>70+737.6</f>
        <v>807.6</v>
      </c>
      <c r="H16" s="6">
        <f>2</f>
        <v>2</v>
      </c>
      <c r="I16" s="6">
        <f>734.4</f>
        <v>734.4</v>
      </c>
      <c r="J16" s="6" t="s">
        <v>29</v>
      </c>
      <c r="K16" s="6">
        <f>2</f>
        <v>2</v>
      </c>
      <c r="L16" s="6" t="s">
        <v>29</v>
      </c>
      <c r="M16" s="6" t="s">
        <v>29</v>
      </c>
      <c r="N16" s="6">
        <f>1+1+1</f>
        <v>3</v>
      </c>
      <c r="O16" s="6">
        <f>97.6+70+3.2</f>
        <v>170.79999999999998</v>
      </c>
      <c r="P16" s="6" t="s">
        <v>29</v>
      </c>
      <c r="Q16" s="6" t="s">
        <v>29</v>
      </c>
    </row>
    <row r="17" spans="2:17" ht="35.25" customHeight="1" x14ac:dyDescent="0.25">
      <c r="B17" s="4">
        <v>7</v>
      </c>
      <c r="C17" s="14" t="s">
        <v>19</v>
      </c>
      <c r="D17" s="4" t="s">
        <v>0</v>
      </c>
      <c r="E17" s="5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4">
        <v>8</v>
      </c>
      <c r="C18" s="15"/>
      <c r="D18" s="4" t="s">
        <v>14</v>
      </c>
      <c r="E18" s="5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4">
        <v>9</v>
      </c>
      <c r="C19" s="20" t="s">
        <v>25</v>
      </c>
      <c r="D19" s="18" t="s">
        <v>27</v>
      </c>
      <c r="E19" s="19"/>
      <c r="F19" s="6">
        <f>1</f>
        <v>1</v>
      </c>
      <c r="G19" s="6">
        <f>7500</f>
        <v>7500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f>1</f>
        <v>1</v>
      </c>
      <c r="O19" s="6">
        <f>7500</f>
        <v>7500</v>
      </c>
      <c r="P19" s="6"/>
      <c r="Q19" s="6" t="s">
        <v>29</v>
      </c>
    </row>
    <row r="20" spans="2:17" x14ac:dyDescent="0.25">
      <c r="B20" s="4">
        <v>10</v>
      </c>
      <c r="C20" s="21"/>
      <c r="D20" s="18" t="s">
        <v>21</v>
      </c>
      <c r="E20" s="19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4">
        <v>11</v>
      </c>
      <c r="C21" s="21"/>
      <c r="D21" s="18" t="s">
        <v>22</v>
      </c>
      <c r="E21" s="19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4">
        <v>12</v>
      </c>
      <c r="C22" s="21"/>
      <c r="D22" s="18" t="s">
        <v>23</v>
      </c>
      <c r="E22" s="19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4">
        <v>13</v>
      </c>
      <c r="C23" s="21"/>
      <c r="D23" s="18" t="s">
        <v>24</v>
      </c>
      <c r="E23" s="19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4">
        <v>14</v>
      </c>
      <c r="C24" s="22"/>
      <c r="D24" s="18" t="s">
        <v>28</v>
      </c>
      <c r="E24" s="19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29" t="s">
        <v>26</v>
      </c>
      <c r="D25" s="30"/>
      <c r="E25" s="31"/>
      <c r="F25" s="28">
        <f>SUM(F11:F24)</f>
        <v>219</v>
      </c>
      <c r="G25" s="28">
        <f t="shared" ref="G25:Q25" si="0">SUM(G11:G24)</f>
        <v>9389</v>
      </c>
      <c r="H25" s="28">
        <f t="shared" si="0"/>
        <v>13</v>
      </c>
      <c r="I25" s="28">
        <f t="shared" si="0"/>
        <v>774.5</v>
      </c>
      <c r="J25" s="28">
        <f t="shared" si="0"/>
        <v>0</v>
      </c>
      <c r="K25" s="28">
        <f t="shared" si="0"/>
        <v>2</v>
      </c>
      <c r="L25" s="28">
        <f t="shared" si="0"/>
        <v>9</v>
      </c>
      <c r="M25" s="28">
        <f t="shared" si="0"/>
        <v>0</v>
      </c>
      <c r="N25" s="28">
        <f t="shared" si="0"/>
        <v>200</v>
      </c>
      <c r="O25" s="28">
        <f t="shared" si="0"/>
        <v>8498.9500000000007</v>
      </c>
      <c r="P25" s="28">
        <f t="shared" si="0"/>
        <v>144</v>
      </c>
      <c r="Q25" s="28">
        <f t="shared" si="0"/>
        <v>573.70000000000005</v>
      </c>
    </row>
  </sheetData>
  <mergeCells count="36">
    <mergeCell ref="P5:Q5"/>
    <mergeCell ref="O1:Q1"/>
    <mergeCell ref="O2:Q2"/>
    <mergeCell ref="O3:Q3"/>
    <mergeCell ref="D4:N4"/>
    <mergeCell ref="C25:E25"/>
    <mergeCell ref="D20:E20"/>
    <mergeCell ref="D21:E21"/>
    <mergeCell ref="D22:E22"/>
    <mergeCell ref="D23:E23"/>
    <mergeCell ref="D24:E24"/>
    <mergeCell ref="C17:C18"/>
    <mergeCell ref="D19:E19"/>
    <mergeCell ref="C19:C24"/>
    <mergeCell ref="B6:B10"/>
    <mergeCell ref="D11:D12"/>
    <mergeCell ref="C10:E10"/>
    <mergeCell ref="C11:C14"/>
    <mergeCell ref="C15:C16"/>
    <mergeCell ref="P6:Q6"/>
    <mergeCell ref="P7:P9"/>
    <mergeCell ref="Q7:Q9"/>
    <mergeCell ref="F6:G6"/>
    <mergeCell ref="F7:F9"/>
    <mergeCell ref="K8:M8"/>
    <mergeCell ref="J7:M7"/>
    <mergeCell ref="D13:D14"/>
    <mergeCell ref="N7:N9"/>
    <mergeCell ref="O7:O9"/>
    <mergeCell ref="N6:O6"/>
    <mergeCell ref="C6:E9"/>
    <mergeCell ref="H6:M6"/>
    <mergeCell ref="G7:G9"/>
    <mergeCell ref="H7:H9"/>
    <mergeCell ref="I7:I9"/>
    <mergeCell ref="J8:J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zoomScale="75" zoomScaleNormal="75" workbookViewId="0">
      <selection activeCell="L12" sqref="L12"/>
    </sheetView>
  </sheetViews>
  <sheetFormatPr defaultRowHeight="1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ht="15.75" x14ac:dyDescent="0.25">
      <c r="O1" s="32" t="s">
        <v>32</v>
      </c>
      <c r="P1" s="33"/>
      <c r="Q1" s="33"/>
    </row>
    <row r="2" spans="2:17" ht="15.75" x14ac:dyDescent="0.25">
      <c r="O2" s="32" t="s">
        <v>33</v>
      </c>
      <c r="P2" s="33"/>
      <c r="Q2" s="33"/>
    </row>
    <row r="3" spans="2:17" ht="15.75" x14ac:dyDescent="0.25">
      <c r="O3" s="32" t="s">
        <v>34</v>
      </c>
      <c r="P3" s="33"/>
      <c r="Q3" s="33"/>
    </row>
    <row r="4" spans="2:17" ht="36.75" customHeight="1" x14ac:dyDescent="0.25">
      <c r="D4" s="16" t="s">
        <v>31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ht="15.75" x14ac:dyDescent="0.25">
      <c r="P5" s="34" t="s">
        <v>35</v>
      </c>
      <c r="Q5" s="35"/>
    </row>
    <row r="6" spans="2:17" ht="45" customHeight="1" x14ac:dyDescent="0.25">
      <c r="B6" s="23" t="s">
        <v>6</v>
      </c>
      <c r="C6" s="8" t="s">
        <v>3</v>
      </c>
      <c r="D6" s="13"/>
      <c r="E6" s="13"/>
      <c r="F6" s="12" t="s">
        <v>7</v>
      </c>
      <c r="G6" s="12"/>
      <c r="H6" s="8" t="s">
        <v>11</v>
      </c>
      <c r="I6" s="8"/>
      <c r="J6" s="8"/>
      <c r="K6" s="8"/>
      <c r="L6" s="8"/>
      <c r="M6" s="8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4"/>
      <c r="C7" s="13"/>
      <c r="D7" s="13"/>
      <c r="E7" s="13"/>
      <c r="F7" s="9" t="s">
        <v>4</v>
      </c>
      <c r="G7" s="11" t="s">
        <v>5</v>
      </c>
      <c r="H7" s="11" t="s">
        <v>4</v>
      </c>
      <c r="I7" s="11" t="s">
        <v>5</v>
      </c>
      <c r="J7" s="8" t="s">
        <v>10</v>
      </c>
      <c r="K7" s="8"/>
      <c r="L7" s="8"/>
      <c r="M7" s="8"/>
      <c r="N7" s="9" t="s">
        <v>4</v>
      </c>
      <c r="O7" s="11" t="s">
        <v>5</v>
      </c>
      <c r="P7" s="9" t="s">
        <v>4</v>
      </c>
      <c r="Q7" s="11" t="s">
        <v>5</v>
      </c>
    </row>
    <row r="8" spans="2:17" ht="15.75" x14ac:dyDescent="0.25">
      <c r="B8" s="24"/>
      <c r="C8" s="13"/>
      <c r="D8" s="13"/>
      <c r="E8" s="13"/>
      <c r="F8" s="10"/>
      <c r="G8" s="8"/>
      <c r="H8" s="8"/>
      <c r="I8" s="8"/>
      <c r="J8" s="12" t="s">
        <v>20</v>
      </c>
      <c r="K8" s="8" t="s">
        <v>9</v>
      </c>
      <c r="L8" s="8"/>
      <c r="M8" s="8"/>
      <c r="N8" s="10"/>
      <c r="O8" s="8"/>
      <c r="P8" s="10"/>
      <c r="Q8" s="8"/>
    </row>
    <row r="9" spans="2:17" ht="110.25" customHeight="1" x14ac:dyDescent="0.25">
      <c r="B9" s="24"/>
      <c r="C9" s="13"/>
      <c r="D9" s="13"/>
      <c r="E9" s="13"/>
      <c r="F9" s="10"/>
      <c r="G9" s="8"/>
      <c r="H9" s="8"/>
      <c r="I9" s="8"/>
      <c r="J9" s="12"/>
      <c r="K9" s="2" t="s">
        <v>15</v>
      </c>
      <c r="L9" s="2" t="s">
        <v>8</v>
      </c>
      <c r="M9" s="2" t="s">
        <v>16</v>
      </c>
      <c r="N9" s="10"/>
      <c r="O9" s="8"/>
      <c r="P9" s="10"/>
      <c r="Q9" s="8"/>
    </row>
    <row r="10" spans="2:17" ht="15.75" x14ac:dyDescent="0.25">
      <c r="B10" s="25"/>
      <c r="C10" s="8">
        <v>1</v>
      </c>
      <c r="D10" s="8"/>
      <c r="E10" s="8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ht="15.75" x14ac:dyDescent="0.25">
      <c r="B11" s="6">
        <v>1</v>
      </c>
      <c r="C11" s="14" t="s">
        <v>17</v>
      </c>
      <c r="D11" s="8" t="s">
        <v>0</v>
      </c>
      <c r="E11" s="7" t="s">
        <v>1</v>
      </c>
      <c r="F11" s="6">
        <f>7+13+32+201+67</f>
        <v>320</v>
      </c>
      <c r="G11" s="6">
        <f>31.5+65+169.96+723.6+242</f>
        <v>1232.06</v>
      </c>
      <c r="H11" s="6">
        <f>20</f>
        <v>20</v>
      </c>
      <c r="I11" s="6">
        <f>72</f>
        <v>72</v>
      </c>
      <c r="J11" s="6">
        <f>1</f>
        <v>1</v>
      </c>
      <c r="K11" s="6" t="s">
        <v>29</v>
      </c>
      <c r="L11" s="6">
        <v>19</v>
      </c>
      <c r="M11" s="6" t="s">
        <v>29</v>
      </c>
      <c r="N11" s="6">
        <f>7+13+32+159+67</f>
        <v>278</v>
      </c>
      <c r="O11" s="6">
        <f>31.5+65+169.96+572.4+242</f>
        <v>1080.8600000000001</v>
      </c>
      <c r="P11" s="6">
        <f>4+2+54+31</f>
        <v>91</v>
      </c>
      <c r="Q11" s="6">
        <f>18+10+194.4+124</f>
        <v>346.4</v>
      </c>
    </row>
    <row r="12" spans="2:17" ht="30" customHeight="1" x14ac:dyDescent="0.25">
      <c r="B12" s="6">
        <v>2</v>
      </c>
      <c r="C12" s="26"/>
      <c r="D12" s="8"/>
      <c r="E12" s="7" t="s">
        <v>2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</row>
    <row r="13" spans="2:17" ht="15.75" x14ac:dyDescent="0.25">
      <c r="B13" s="6">
        <v>3</v>
      </c>
      <c r="C13" s="15"/>
      <c r="D13" s="8" t="s">
        <v>14</v>
      </c>
      <c r="E13" s="7" t="s">
        <v>1</v>
      </c>
      <c r="F13" s="6">
        <f>2</f>
        <v>2</v>
      </c>
      <c r="G13" s="6">
        <f>13.8</f>
        <v>13.8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2</f>
        <v>2</v>
      </c>
      <c r="O13" s="6">
        <f>13.8</f>
        <v>13.8</v>
      </c>
      <c r="P13" s="6">
        <f>1</f>
        <v>1</v>
      </c>
      <c r="Q13" s="6">
        <f>14.4</f>
        <v>14.4</v>
      </c>
    </row>
    <row r="14" spans="2:17" ht="31.5" x14ac:dyDescent="0.25">
      <c r="B14" s="6">
        <v>4</v>
      </c>
      <c r="C14" s="27"/>
      <c r="D14" s="8"/>
      <c r="E14" s="7" t="s">
        <v>2</v>
      </c>
      <c r="F14" s="6">
        <f>2+1+2</f>
        <v>5</v>
      </c>
      <c r="G14" s="6">
        <f>3025.5+4.98+26</f>
        <v>3056.48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5+1+1</f>
        <v>7</v>
      </c>
      <c r="O14" s="6">
        <f>289.2+4.98+14</f>
        <v>308.18</v>
      </c>
      <c r="P14" s="6" t="s">
        <v>29</v>
      </c>
      <c r="Q14" s="6" t="s">
        <v>29</v>
      </c>
    </row>
    <row r="15" spans="2:17" ht="35.25" customHeight="1" x14ac:dyDescent="0.25">
      <c r="B15" s="6">
        <v>5</v>
      </c>
      <c r="C15" s="14" t="s">
        <v>18</v>
      </c>
      <c r="D15" s="6" t="s">
        <v>0</v>
      </c>
      <c r="E15" s="7" t="s">
        <v>2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5"/>
      <c r="D16" s="6" t="s">
        <v>14</v>
      </c>
      <c r="E16" s="7" t="s">
        <v>2</v>
      </c>
      <c r="F16" s="6">
        <f>1+2+1+1</f>
        <v>5</v>
      </c>
      <c r="G16" s="6">
        <f>1.65+154.96+5.2+30.9</f>
        <v>192.71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3+2+1+1</f>
        <v>7</v>
      </c>
      <c r="O16" s="6">
        <f>441+154.96+5.2+30.9</f>
        <v>632.06000000000006</v>
      </c>
      <c r="P16" s="6">
        <f>1</f>
        <v>1</v>
      </c>
      <c r="Q16" s="6">
        <f>78.7</f>
        <v>78.7</v>
      </c>
    </row>
    <row r="17" spans="2:17" ht="35.25" customHeight="1" x14ac:dyDescent="0.25">
      <c r="B17" s="6">
        <v>7</v>
      </c>
      <c r="C17" s="14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5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0" t="s">
        <v>25</v>
      </c>
      <c r="D19" s="18" t="s">
        <v>27</v>
      </c>
      <c r="E19" s="19"/>
      <c r="F19" s="6">
        <f>1</f>
        <v>1</v>
      </c>
      <c r="G19" s="6">
        <f>2200</f>
        <v>2200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</row>
    <row r="20" spans="2:17" ht="15.75" x14ac:dyDescent="0.25">
      <c r="B20" s="6">
        <v>10</v>
      </c>
      <c r="C20" s="21"/>
      <c r="D20" s="18" t="s">
        <v>21</v>
      </c>
      <c r="E20" s="19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1"/>
      <c r="D21" s="18" t="s">
        <v>22</v>
      </c>
      <c r="E21" s="19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ht="15.75" x14ac:dyDescent="0.25">
      <c r="B22" s="6">
        <v>12</v>
      </c>
      <c r="C22" s="21"/>
      <c r="D22" s="18" t="s">
        <v>23</v>
      </c>
      <c r="E22" s="19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1"/>
      <c r="D23" s="18" t="s">
        <v>24</v>
      </c>
      <c r="E23" s="19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2"/>
      <c r="D24" s="18" t="s">
        <v>28</v>
      </c>
      <c r="E24" s="19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ht="15.75" x14ac:dyDescent="0.25">
      <c r="B25" s="3">
        <v>15</v>
      </c>
      <c r="C25" s="29" t="s">
        <v>26</v>
      </c>
      <c r="D25" s="30"/>
      <c r="E25" s="31"/>
      <c r="F25" s="28">
        <f>SUM(F11:F24)</f>
        <v>333</v>
      </c>
      <c r="G25" s="28">
        <f>SUM(G11:G24)</f>
        <v>6695.05</v>
      </c>
      <c r="H25" s="28">
        <f>SUM(H11:H24)</f>
        <v>20</v>
      </c>
      <c r="I25" s="28">
        <f>SUM(I11:I24)</f>
        <v>72</v>
      </c>
      <c r="J25" s="28">
        <f>SUM(J11:J24)</f>
        <v>1</v>
      </c>
      <c r="K25" s="28">
        <f>SUM(K11:K24)</f>
        <v>0</v>
      </c>
      <c r="L25" s="28">
        <f>SUM(L11:L24)</f>
        <v>19</v>
      </c>
      <c r="M25" s="28">
        <f>SUM(M11:M24)</f>
        <v>0</v>
      </c>
      <c r="N25" s="28">
        <f>SUM(N11:N24)</f>
        <v>294</v>
      </c>
      <c r="O25" s="28">
        <f>SUM(O11:O24)</f>
        <v>2034.9</v>
      </c>
      <c r="P25" s="28">
        <f>SUM(P11:P24)</f>
        <v>93</v>
      </c>
      <c r="Q25" s="28">
        <f>SUM(Q11:Q24)</f>
        <v>439.49999999999994</v>
      </c>
    </row>
    <row r="26" spans="2:17" ht="15.75" x14ac:dyDescent="0.25"/>
    <row r="27" spans="2:17" ht="15.75" x14ac:dyDescent="0.25"/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N7:N9"/>
    <mergeCell ref="O7:O9"/>
    <mergeCell ref="P7:P9"/>
    <mergeCell ref="Q7:Q9"/>
    <mergeCell ref="J8:J9"/>
    <mergeCell ref="K8:M8"/>
    <mergeCell ref="B6:B10"/>
    <mergeCell ref="C6:E9"/>
    <mergeCell ref="F6:G6"/>
    <mergeCell ref="H6:M6"/>
    <mergeCell ref="N6:O6"/>
    <mergeCell ref="P6:Q6"/>
    <mergeCell ref="F7:F9"/>
    <mergeCell ref="G7:G9"/>
    <mergeCell ref="H7:H9"/>
  </mergeCells>
  <pageMargins left="0.7" right="0.7" top="0.75" bottom="0.75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zoomScale="75" zoomScaleNormal="75" workbookViewId="0">
      <pane xSplit="5" ySplit="10" topLeftCell="F11" activePane="bottomRight" state="frozen"/>
      <selection pane="topRight" activeCell="F1" sqref="F1"/>
      <selection pane="bottomLeft" activeCell="A8" sqref="A8"/>
      <selection pane="bottomRight" activeCell="F7" sqref="F7:F9"/>
    </sheetView>
  </sheetViews>
  <sheetFormatPr defaultRowHeight="1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ht="15.75" x14ac:dyDescent="0.25">
      <c r="O1" s="32" t="s">
        <v>32</v>
      </c>
      <c r="P1" s="33"/>
      <c r="Q1" s="33"/>
    </row>
    <row r="2" spans="2:17" ht="15.75" x14ac:dyDescent="0.25">
      <c r="O2" s="32" t="s">
        <v>33</v>
      </c>
      <c r="P2" s="33"/>
      <c r="Q2" s="33"/>
    </row>
    <row r="3" spans="2:17" ht="15.75" x14ac:dyDescent="0.25">
      <c r="O3" s="32" t="s">
        <v>34</v>
      </c>
      <c r="P3" s="33"/>
      <c r="Q3" s="33"/>
    </row>
    <row r="4" spans="2:17" ht="36.75" customHeight="1" x14ac:dyDescent="0.25">
      <c r="D4" s="16" t="s">
        <v>36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ht="15.75" x14ac:dyDescent="0.25">
      <c r="P5" s="34" t="s">
        <v>35</v>
      </c>
      <c r="Q5" s="35"/>
    </row>
    <row r="6" spans="2:17" ht="45" customHeight="1" x14ac:dyDescent="0.25">
      <c r="B6" s="23" t="s">
        <v>6</v>
      </c>
      <c r="C6" s="8" t="s">
        <v>3</v>
      </c>
      <c r="D6" s="13"/>
      <c r="E6" s="13"/>
      <c r="F6" s="12" t="s">
        <v>7</v>
      </c>
      <c r="G6" s="12"/>
      <c r="H6" s="8" t="s">
        <v>11</v>
      </c>
      <c r="I6" s="8"/>
      <c r="J6" s="8"/>
      <c r="K6" s="8"/>
      <c r="L6" s="8"/>
      <c r="M6" s="8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4"/>
      <c r="C7" s="13"/>
      <c r="D7" s="13"/>
      <c r="E7" s="13"/>
      <c r="F7" s="9" t="s">
        <v>4</v>
      </c>
      <c r="G7" s="11" t="s">
        <v>5</v>
      </c>
      <c r="H7" s="11" t="s">
        <v>4</v>
      </c>
      <c r="I7" s="11" t="s">
        <v>5</v>
      </c>
      <c r="J7" s="8" t="s">
        <v>10</v>
      </c>
      <c r="K7" s="8"/>
      <c r="L7" s="8"/>
      <c r="M7" s="8"/>
      <c r="N7" s="9" t="s">
        <v>4</v>
      </c>
      <c r="O7" s="11" t="s">
        <v>5</v>
      </c>
      <c r="P7" s="9" t="s">
        <v>4</v>
      </c>
      <c r="Q7" s="11" t="s">
        <v>5</v>
      </c>
    </row>
    <row r="8" spans="2:17" ht="15.75" x14ac:dyDescent="0.25">
      <c r="B8" s="24"/>
      <c r="C8" s="13"/>
      <c r="D8" s="13"/>
      <c r="E8" s="13"/>
      <c r="F8" s="10"/>
      <c r="G8" s="8"/>
      <c r="H8" s="8"/>
      <c r="I8" s="8"/>
      <c r="J8" s="12" t="s">
        <v>20</v>
      </c>
      <c r="K8" s="8" t="s">
        <v>9</v>
      </c>
      <c r="L8" s="8"/>
      <c r="M8" s="8"/>
      <c r="N8" s="10"/>
      <c r="O8" s="8"/>
      <c r="P8" s="10"/>
      <c r="Q8" s="8"/>
    </row>
    <row r="9" spans="2:17" ht="110.25" customHeight="1" x14ac:dyDescent="0.25">
      <c r="B9" s="24"/>
      <c r="C9" s="13"/>
      <c r="D9" s="13"/>
      <c r="E9" s="13"/>
      <c r="F9" s="10"/>
      <c r="G9" s="8"/>
      <c r="H9" s="8"/>
      <c r="I9" s="8"/>
      <c r="J9" s="12"/>
      <c r="K9" s="2" t="s">
        <v>15</v>
      </c>
      <c r="L9" s="2" t="s">
        <v>8</v>
      </c>
      <c r="M9" s="2" t="s">
        <v>16</v>
      </c>
      <c r="N9" s="10"/>
      <c r="O9" s="8"/>
      <c r="P9" s="10"/>
      <c r="Q9" s="8"/>
    </row>
    <row r="10" spans="2:17" ht="15.75" x14ac:dyDescent="0.25">
      <c r="B10" s="25"/>
      <c r="C10" s="8">
        <v>1</v>
      </c>
      <c r="D10" s="8"/>
      <c r="E10" s="8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ht="15.75" x14ac:dyDescent="0.25">
      <c r="B11" s="6">
        <v>1</v>
      </c>
      <c r="C11" s="14" t="s">
        <v>17</v>
      </c>
      <c r="D11" s="8" t="s">
        <v>0</v>
      </c>
      <c r="E11" s="7" t="s">
        <v>1</v>
      </c>
      <c r="F11" s="6">
        <f>7+12+37+264+88</f>
        <v>408</v>
      </c>
      <c r="G11" s="6">
        <f>31.5+60+206.8+950.4+386</f>
        <v>1634.7</v>
      </c>
      <c r="H11" s="6">
        <f>18</f>
        <v>18</v>
      </c>
      <c r="I11" s="6">
        <f>64.8</f>
        <v>64.8</v>
      </c>
      <c r="J11" s="6">
        <f>1</f>
        <v>1</v>
      </c>
      <c r="K11" s="6" t="s">
        <v>29</v>
      </c>
      <c r="L11" s="6">
        <f>17</f>
        <v>17</v>
      </c>
      <c r="M11" s="6" t="s">
        <v>29</v>
      </c>
      <c r="N11" s="6">
        <f>7+11+33+170+88</f>
        <v>309</v>
      </c>
      <c r="O11" s="6">
        <f>31.5+55+186.88+612+386</f>
        <v>1271.3800000000001</v>
      </c>
      <c r="P11" s="6">
        <f>1+2+173+47</f>
        <v>223</v>
      </c>
      <c r="Q11" s="6">
        <f>4.5+10+636.24+188</f>
        <v>838.74</v>
      </c>
    </row>
    <row r="12" spans="2:17" ht="30" customHeight="1" x14ac:dyDescent="0.25">
      <c r="B12" s="6">
        <v>2</v>
      </c>
      <c r="C12" s="26"/>
      <c r="D12" s="8"/>
      <c r="E12" s="7" t="s">
        <v>2</v>
      </c>
      <c r="F12" s="6">
        <f>5</f>
        <v>5</v>
      </c>
      <c r="G12" s="6">
        <f>28.1</f>
        <v>28.1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f>5</f>
        <v>5</v>
      </c>
      <c r="O12" s="6">
        <f>28.1</f>
        <v>28.1</v>
      </c>
      <c r="P12" s="6" t="s">
        <v>29</v>
      </c>
      <c r="Q12" s="6" t="s">
        <v>29</v>
      </c>
    </row>
    <row r="13" spans="2:17" ht="15.75" x14ac:dyDescent="0.25">
      <c r="B13" s="6">
        <v>3</v>
      </c>
      <c r="C13" s="15"/>
      <c r="D13" s="8" t="s">
        <v>14</v>
      </c>
      <c r="E13" s="7" t="s">
        <v>1</v>
      </c>
      <c r="F13" s="6">
        <f>1+1+2</f>
        <v>4</v>
      </c>
      <c r="G13" s="6">
        <f>6.3+5.94+8.19</f>
        <v>20.43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1+1+2</f>
        <v>4</v>
      </c>
      <c r="O13" s="6">
        <f>6.3+5.94+8.19</f>
        <v>20.43</v>
      </c>
      <c r="P13" s="6">
        <f>1</f>
        <v>1</v>
      </c>
      <c r="Q13" s="6">
        <f>5.2</f>
        <v>5.2</v>
      </c>
    </row>
    <row r="14" spans="2:17" ht="31.5" x14ac:dyDescent="0.25">
      <c r="B14" s="6">
        <v>4</v>
      </c>
      <c r="C14" s="27"/>
      <c r="D14" s="8"/>
      <c r="E14" s="7" t="s">
        <v>2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2</f>
        <v>2</v>
      </c>
      <c r="O14" s="6">
        <f>3025.5</f>
        <v>3025.5</v>
      </c>
      <c r="P14" s="6">
        <f>1</f>
        <v>1</v>
      </c>
      <c r="Q14" s="6">
        <f>8.64</f>
        <v>8.64</v>
      </c>
    </row>
    <row r="15" spans="2:17" ht="35.25" customHeight="1" x14ac:dyDescent="0.25">
      <c r="B15" s="6">
        <v>5</v>
      </c>
      <c r="C15" s="14" t="s">
        <v>18</v>
      </c>
      <c r="D15" s="6" t="s">
        <v>0</v>
      </c>
      <c r="E15" s="7" t="s">
        <v>2</v>
      </c>
      <c r="F15" s="6">
        <f>1</f>
        <v>1</v>
      </c>
      <c r="G15" s="6">
        <f>7.6</f>
        <v>7.6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f>1</f>
        <v>1</v>
      </c>
      <c r="O15" s="6">
        <f>7.6</f>
        <v>7.6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5"/>
      <c r="D16" s="6" t="s">
        <v>14</v>
      </c>
      <c r="E16" s="7" t="s">
        <v>2</v>
      </c>
      <c r="F16" s="6">
        <f>1+2+4</f>
        <v>7</v>
      </c>
      <c r="G16" s="6">
        <f>8.2+32.34+46.4</f>
        <v>86.94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1+1+2+4</f>
        <v>8</v>
      </c>
      <c r="O16" s="6">
        <f>160+1.65+32.34+46.4</f>
        <v>240.39000000000001</v>
      </c>
      <c r="P16" s="6">
        <f>1</f>
        <v>1</v>
      </c>
      <c r="Q16" s="6">
        <f>97.6</f>
        <v>97.6</v>
      </c>
    </row>
    <row r="17" spans="2:17" ht="35.25" customHeight="1" x14ac:dyDescent="0.25">
      <c r="B17" s="6">
        <v>7</v>
      </c>
      <c r="C17" s="14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5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0" t="s">
        <v>25</v>
      </c>
      <c r="D19" s="18" t="s">
        <v>27</v>
      </c>
      <c r="E19" s="19"/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f>1</f>
        <v>1</v>
      </c>
      <c r="O19" s="6">
        <f>2200</f>
        <v>2200</v>
      </c>
      <c r="P19" s="6" t="s">
        <v>29</v>
      </c>
      <c r="Q19" s="6" t="s">
        <v>29</v>
      </c>
    </row>
    <row r="20" spans="2:17" ht="15.75" x14ac:dyDescent="0.25">
      <c r="B20" s="6">
        <v>10</v>
      </c>
      <c r="C20" s="21"/>
      <c r="D20" s="18" t="s">
        <v>21</v>
      </c>
      <c r="E20" s="19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1"/>
      <c r="D21" s="18" t="s">
        <v>22</v>
      </c>
      <c r="E21" s="19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ht="15.75" x14ac:dyDescent="0.25">
      <c r="B22" s="6">
        <v>12</v>
      </c>
      <c r="C22" s="21"/>
      <c r="D22" s="18" t="s">
        <v>23</v>
      </c>
      <c r="E22" s="19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1"/>
      <c r="D23" s="18" t="s">
        <v>24</v>
      </c>
      <c r="E23" s="19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2"/>
      <c r="D24" s="18" t="s">
        <v>28</v>
      </c>
      <c r="E24" s="19"/>
      <c r="F24" s="6">
        <f>2</f>
        <v>2</v>
      </c>
      <c r="G24" s="6">
        <f>2134.1</f>
        <v>2134.1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>
        <f>2</f>
        <v>2</v>
      </c>
      <c r="O24" s="6">
        <f>2134</f>
        <v>2134</v>
      </c>
      <c r="P24" s="6" t="s">
        <v>29</v>
      </c>
      <c r="Q24" s="6" t="s">
        <v>29</v>
      </c>
    </row>
    <row r="25" spans="2:17" ht="15.75" x14ac:dyDescent="0.25">
      <c r="B25" s="3">
        <v>15</v>
      </c>
      <c r="C25" s="29" t="s">
        <v>26</v>
      </c>
      <c r="D25" s="30"/>
      <c r="E25" s="31"/>
      <c r="F25" s="28">
        <f>SUM(F11:F24)</f>
        <v>427</v>
      </c>
      <c r="G25" s="28">
        <f t="shared" ref="G25:Q25" si="0">SUM(G11:G24)</f>
        <v>3911.87</v>
      </c>
      <c r="H25" s="28">
        <f t="shared" si="0"/>
        <v>18</v>
      </c>
      <c r="I25" s="28">
        <f t="shared" si="0"/>
        <v>64.8</v>
      </c>
      <c r="J25" s="28">
        <f t="shared" si="0"/>
        <v>1</v>
      </c>
      <c r="K25" s="28">
        <f t="shared" si="0"/>
        <v>0</v>
      </c>
      <c r="L25" s="28">
        <f t="shared" si="0"/>
        <v>17</v>
      </c>
      <c r="M25" s="28">
        <f t="shared" si="0"/>
        <v>0</v>
      </c>
      <c r="N25" s="28">
        <f t="shared" si="0"/>
        <v>332</v>
      </c>
      <c r="O25" s="28">
        <f t="shared" si="0"/>
        <v>8927.4000000000015</v>
      </c>
      <c r="P25" s="28">
        <f t="shared" si="0"/>
        <v>226</v>
      </c>
      <c r="Q25" s="28">
        <f t="shared" si="0"/>
        <v>950.18000000000006</v>
      </c>
    </row>
    <row r="26" spans="2:17" ht="15.75" x14ac:dyDescent="0.25"/>
    <row r="27" spans="2:17" ht="15.75" x14ac:dyDescent="0.25"/>
    <row r="28" spans="2:17" ht="15.75" x14ac:dyDescent="0.25"/>
    <row r="29" spans="2:17" ht="15.75" x14ac:dyDescent="0.25"/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N7:N9"/>
    <mergeCell ref="O7:O9"/>
    <mergeCell ref="P7:P9"/>
    <mergeCell ref="Q7:Q9"/>
    <mergeCell ref="J8:J9"/>
    <mergeCell ref="K8:M8"/>
    <mergeCell ref="B6:B10"/>
    <mergeCell ref="C6:E9"/>
    <mergeCell ref="F6:G6"/>
    <mergeCell ref="H6:M6"/>
    <mergeCell ref="N6:O6"/>
    <mergeCell ref="P6:Q6"/>
    <mergeCell ref="F7:F9"/>
    <mergeCell ref="G7:G9"/>
    <mergeCell ref="H7:H9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Черных Елена Сергеевна</cp:lastModifiedBy>
  <cp:lastPrinted>2019-04-16T14:31:48Z</cp:lastPrinted>
  <dcterms:created xsi:type="dcterms:W3CDTF">2019-04-11T15:35:20Z</dcterms:created>
  <dcterms:modified xsi:type="dcterms:W3CDTF">2019-04-16T14:57:48Z</dcterms:modified>
</cp:coreProperties>
</file>