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240" yWindow="30" windowWidth="21075" windowHeight="10050"/>
  </bookViews>
  <sheets>
    <sheet name="январь" sheetId="1" r:id="rId1"/>
    <sheet name="февраль" sheetId="2" r:id="rId2"/>
    <sheet name="март" sheetId="3" r:id="rId3"/>
  </sheets>
  <calcPr calcId="145621" refMode="R1C1"/>
</workbook>
</file>

<file path=xl/calcChain.xml><?xml version="1.0" encoding="utf-8"?>
<calcChain xmlns="http://schemas.openxmlformats.org/spreadsheetml/2006/main">
  <c r="I11" i="1" l="1"/>
  <c r="I13" i="1"/>
  <c r="O11" i="1"/>
  <c r="N11" i="1"/>
  <c r="G11" i="1"/>
  <c r="F11" i="1"/>
  <c r="O16" i="1" l="1"/>
  <c r="N16" i="1"/>
  <c r="Q11" i="1"/>
  <c r="P11" i="1"/>
  <c r="N19" i="1"/>
  <c r="Q18" i="1"/>
  <c r="P18" i="1"/>
  <c r="F16" i="1"/>
  <c r="G16" i="1"/>
  <c r="Q13" i="1" l="1"/>
  <c r="P13" i="1"/>
  <c r="I19" i="1"/>
  <c r="H19" i="1"/>
  <c r="G19" i="1"/>
  <c r="F19" i="1"/>
  <c r="G14" i="1"/>
  <c r="F14" i="1"/>
  <c r="H13" i="1"/>
  <c r="G13" i="1"/>
  <c r="F13" i="1"/>
  <c r="G12" i="1"/>
  <c r="F12" i="1"/>
  <c r="L11" i="1" l="1"/>
  <c r="J11" i="1"/>
  <c r="H11" i="1"/>
  <c r="K25" i="3" l="1"/>
  <c r="M25" i="3"/>
  <c r="K25" i="2"/>
  <c r="L25" i="2"/>
  <c r="M25" i="2"/>
  <c r="J25" i="1"/>
  <c r="L25" i="1"/>
  <c r="M25" i="1"/>
  <c r="Q25" i="1"/>
  <c r="P25" i="1"/>
  <c r="O25" i="1"/>
  <c r="N25" i="1"/>
  <c r="G25" i="1"/>
  <c r="F25" i="1"/>
  <c r="K25" i="1"/>
  <c r="I25" i="1"/>
  <c r="H25" i="1"/>
  <c r="O16" i="2"/>
  <c r="N16" i="2"/>
  <c r="G16" i="2"/>
  <c r="F16" i="2"/>
  <c r="Q11" i="2"/>
  <c r="P11" i="2"/>
  <c r="O11" i="2"/>
  <c r="N11" i="2"/>
  <c r="G11" i="2"/>
  <c r="F11" i="2"/>
  <c r="Q16" i="2"/>
  <c r="P16" i="2"/>
  <c r="G14" i="2"/>
  <c r="F14" i="2"/>
  <c r="O14" i="2"/>
  <c r="N14" i="2"/>
  <c r="Q13" i="2"/>
  <c r="Q25" i="2" s="1"/>
  <c r="P13" i="2"/>
  <c r="J11" i="2"/>
  <c r="J25" i="2" s="1"/>
  <c r="I11" i="2"/>
  <c r="I25" i="2" s="1"/>
  <c r="H11" i="2"/>
  <c r="H25" i="2" s="1"/>
  <c r="P25" i="2" l="1"/>
  <c r="O13" i="2" l="1"/>
  <c r="O25" i="2" s="1"/>
  <c r="N13" i="2"/>
  <c r="N25" i="2" s="1"/>
  <c r="G13" i="2"/>
  <c r="F13" i="2"/>
  <c r="G19" i="2"/>
  <c r="F19" i="2"/>
  <c r="O16" i="3"/>
  <c r="N16" i="3"/>
  <c r="G16" i="3"/>
  <c r="F16" i="3"/>
  <c r="O13" i="3"/>
  <c r="N13" i="3"/>
  <c r="G13" i="3"/>
  <c r="F13" i="3"/>
  <c r="Q11" i="3"/>
  <c r="P11" i="3"/>
  <c r="O11" i="3"/>
  <c r="N11" i="3"/>
  <c r="G11" i="3"/>
  <c r="F11" i="3"/>
  <c r="O24" i="3"/>
  <c r="N24" i="3"/>
  <c r="G24" i="3"/>
  <c r="F24" i="3"/>
  <c r="O15" i="3"/>
  <c r="N15" i="3"/>
  <c r="G15" i="3"/>
  <c r="F15" i="3"/>
  <c r="Q14" i="3"/>
  <c r="P14" i="3"/>
  <c r="Q13" i="3"/>
  <c r="P13" i="3"/>
  <c r="L11" i="3"/>
  <c r="L25" i="3" s="1"/>
  <c r="J11" i="3"/>
  <c r="J25" i="3" s="1"/>
  <c r="I11" i="3"/>
  <c r="I25" i="3" s="1"/>
  <c r="H11" i="3"/>
  <c r="H25" i="3" s="1"/>
  <c r="O12" i="3"/>
  <c r="N12" i="3"/>
  <c r="G12" i="3"/>
  <c r="F12" i="3"/>
  <c r="O14" i="3"/>
  <c r="N14" i="3"/>
  <c r="O19" i="3"/>
  <c r="N19" i="3"/>
  <c r="Q16" i="3"/>
  <c r="P16" i="3"/>
  <c r="F25" i="3" l="1"/>
  <c r="N25" i="3"/>
  <c r="P25" i="3"/>
  <c r="G25" i="3"/>
  <c r="O25" i="3"/>
  <c r="Q25" i="3"/>
  <c r="G25" i="2"/>
  <c r="F25" i="2"/>
</calcChain>
</file>

<file path=xl/sharedStrings.xml><?xml version="1.0" encoding="utf-8"?>
<sst xmlns="http://schemas.openxmlformats.org/spreadsheetml/2006/main" count="545" uniqueCount="37">
  <si>
    <t>физическое лицо</t>
  </si>
  <si>
    <t xml:space="preserve">плата </t>
  </si>
  <si>
    <t>стандартизированные ставки</t>
  </si>
  <si>
    <t>Категория заявителей</t>
  </si>
  <si>
    <t>количество</t>
  </si>
  <si>
    <t>объем, м3/час</t>
  </si>
  <si>
    <t>№</t>
  </si>
  <si>
    <t>Количество поступивших заявок</t>
  </si>
  <si>
    <t>в сетях исполнителя</t>
  </si>
  <si>
    <t>отсутствие технической возможности</t>
  </si>
  <si>
    <t>причина отклонения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</si>
  <si>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</si>
  <si>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</si>
  <si>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</si>
  <si>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юридическое лицо</t>
  </si>
  <si>
    <t>в объектах газотранс-портной организации</t>
  </si>
  <si>
    <t>в технологически связанных с сетью газораспределе-ния исполнителя сетях газораспределения</t>
  </si>
  <si>
    <t>I категория</t>
  </si>
  <si>
    <t>II категория</t>
  </si>
  <si>
    <t>III категория</t>
  </si>
  <si>
    <t>непредос-тавление докумен-тов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</si>
  <si>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</si>
  <si>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</si>
  <si>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</si>
  <si>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</si>
  <si>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индивидуальный проект</t>
  </si>
  <si>
    <t>Итого</t>
  </si>
  <si>
    <t>максимальный часовой расход газа более           500 м3 и давление свыше 0,6 МПа</t>
  </si>
  <si>
    <t>прокладка газопровода длиной более 30 м и диаметром более 158 мм бестраншейным способом</t>
  </si>
  <si>
    <t>-</t>
  </si>
  <si>
    <t>Информация о регистрации и ходе реализации заявок о подключении (технологическом присоединении) к газораспределительным сетям филиала                                 АО "Газпром газораспределение Белгород" 01.02.2019 по 28.02.2019</t>
  </si>
  <si>
    <t>Приложение № 6</t>
  </si>
  <si>
    <t>к приказу ФАС России</t>
  </si>
  <si>
    <t>от 18.01.2019 № 38/19</t>
  </si>
  <si>
    <t>Форма 3</t>
  </si>
  <si>
    <t>Информация о регистрации и ходе реализации заявок о подключении (технологическом присоединении) к газораспределительным сетям филиала                                 АО "Газпром газораспределение Белгород" 01.03.2019 по 31.03.2019</t>
  </si>
  <si>
    <t>Информация о регистрации и ходе реализации заявок о подключении (технологическом присоединении) к газораспределительным сетям  АО "Газпром газораспределение Белгород" 01.06.2019 по 30.06.2019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</si>
</sst>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6" xfId="0" applyFont="1" applyBorder="1" applyAlignment="1"/>
    <xf numFmtId="0" fontId="1" fillId="0" borderId="5" xfId="0" applyFont="1" applyBorder="1" applyAlignment="1"/>
    <xf numFmtId="0" fontId="1" fillId="0" borderId="7" xfId="0" applyFont="1" applyBorder="1" applyAlignment="1"/>
    <xf numFmtId="0" fontId="2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0" borderId="2" xfId="0" applyFont="1" applyBorder="1" applyAlignment="1">
      <alignment horizontal="center" vertical="center" textRotation="90" readingOrder="1"/>
    </xf>
    <xf numFmtId="0" fontId="0" fillId="0" borderId="3" xfId="0" applyBorder="1" applyAlignment="1">
      <alignment horizontal="center" vertical="center" textRotation="90" readingOrder="1"/>
    </xf>
    <xf numFmtId="0" fontId="2" fillId="0" borderId="2" xfId="0" applyFont="1" applyBorder="1" applyAlignment="1">
      <alignment vertical="center" textRotation="90"/>
    </xf>
    <xf numFmtId="0" fontId="0" fillId="0" borderId="3" xfId="0" applyBorder="1" applyAlignment="1">
      <alignment vertical="center" textRotation="90"/>
    </xf>
    <xf numFmtId="0" fontId="0" fillId="0" borderId="4" xfId="0" applyBorder="1" applyAlignment="1">
      <alignment vertical="center" textRotation="9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readingOrder="1"/>
    </xf>
    <xf numFmtId="0" fontId="0" fillId="0" borderId="4" xfId="0" applyBorder="1" applyAlignment="1">
      <alignment horizontal="center" vertical="center" textRotation="90" readingOrder="1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readingOrder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5"/>
  <sheetViews>
    <sheetView tabSelected="1" zoomScale="75" zoomScaleNormal="75" workbookViewId="0">
      <pane xSplit="3" ySplit="10" topLeftCell="D11" activePane="bottomRight" state="frozen"/>
      <selection pane="topRight" activeCell="D1" sqref="D1"/>
      <selection pane="bottomLeft" activeCell="A9" sqref="A9"/>
      <selection pane="bottomRight" activeCell="J11" sqref="J11:L11"/>
    </sheetView>
  </sheetViews>
  <sheetFormatPr defaultRowHeight="15.75" x14ac:dyDescent="0.25"/>
  <cols>
    <col min="1" max="1" width="9.140625" style="1"/>
    <col min="2" max="2" width="3.140625" style="1" bestFit="1" customWidth="1"/>
    <col min="3" max="3" width="3.7109375" style="1" customWidth="1"/>
    <col min="4" max="4" width="19.140625" style="1" customWidth="1"/>
    <col min="5" max="5" width="25.85546875" style="1" customWidth="1"/>
    <col min="6" max="6" width="6.140625" style="1" customWidth="1"/>
    <col min="7" max="7" width="8.7109375" style="1" bestFit="1" customWidth="1"/>
    <col min="8" max="8" width="7" style="1" customWidth="1"/>
    <col min="9" max="9" width="7.5703125" style="1" bestFit="1" customWidth="1"/>
    <col min="10" max="10" width="10.5703125" style="1" customWidth="1"/>
    <col min="11" max="11" width="12.7109375" style="1" customWidth="1"/>
    <col min="12" max="12" width="14" style="1" customWidth="1"/>
    <col min="13" max="13" width="15.7109375" style="1" customWidth="1"/>
    <col min="14" max="14" width="7.42578125" style="1" customWidth="1"/>
    <col min="15" max="15" width="10.42578125" style="1" bestFit="1" customWidth="1"/>
    <col min="16" max="16" width="7.5703125" style="1" customWidth="1"/>
    <col min="17" max="17" width="8.42578125" style="1" customWidth="1"/>
    <col min="18" max="16384" width="9.140625" style="1"/>
  </cols>
  <sheetData>
    <row r="1" spans="2:17" x14ac:dyDescent="0.25">
      <c r="O1" s="14" t="s">
        <v>31</v>
      </c>
      <c r="P1" s="15"/>
      <c r="Q1" s="15"/>
    </row>
    <row r="2" spans="2:17" x14ac:dyDescent="0.25">
      <c r="O2" s="14" t="s">
        <v>32</v>
      </c>
      <c r="P2" s="15"/>
      <c r="Q2" s="15"/>
    </row>
    <row r="3" spans="2:17" x14ac:dyDescent="0.25">
      <c r="O3" s="14" t="s">
        <v>33</v>
      </c>
      <c r="P3" s="15"/>
      <c r="Q3" s="15"/>
    </row>
    <row r="4" spans="2:17" ht="36.75" customHeight="1" x14ac:dyDescent="0.25">
      <c r="D4" s="16" t="s">
        <v>36</v>
      </c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2:17" x14ac:dyDescent="0.25">
      <c r="P5" s="12" t="s">
        <v>34</v>
      </c>
      <c r="Q5" s="13"/>
    </row>
    <row r="6" spans="2:17" ht="45" customHeight="1" x14ac:dyDescent="0.25">
      <c r="B6" s="28" t="s">
        <v>6</v>
      </c>
      <c r="C6" s="31" t="s">
        <v>3</v>
      </c>
      <c r="D6" s="34"/>
      <c r="E6" s="34"/>
      <c r="F6" s="35" t="s">
        <v>7</v>
      </c>
      <c r="G6" s="35"/>
      <c r="H6" s="31" t="s">
        <v>11</v>
      </c>
      <c r="I6" s="31"/>
      <c r="J6" s="31"/>
      <c r="K6" s="31"/>
      <c r="L6" s="31"/>
      <c r="M6" s="31"/>
      <c r="N6" s="35" t="s">
        <v>12</v>
      </c>
      <c r="O6" s="35"/>
      <c r="P6" s="35" t="s">
        <v>13</v>
      </c>
      <c r="Q6" s="35"/>
    </row>
    <row r="7" spans="2:17" ht="15" customHeight="1" x14ac:dyDescent="0.25">
      <c r="B7" s="29"/>
      <c r="C7" s="34"/>
      <c r="D7" s="34"/>
      <c r="E7" s="34"/>
      <c r="F7" s="36" t="s">
        <v>4</v>
      </c>
      <c r="G7" s="38" t="s">
        <v>5</v>
      </c>
      <c r="H7" s="38" t="s">
        <v>4</v>
      </c>
      <c r="I7" s="38" t="s">
        <v>5</v>
      </c>
      <c r="J7" s="31" t="s">
        <v>10</v>
      </c>
      <c r="K7" s="31"/>
      <c r="L7" s="31"/>
      <c r="M7" s="31"/>
      <c r="N7" s="36" t="s">
        <v>4</v>
      </c>
      <c r="O7" s="38" t="s">
        <v>5</v>
      </c>
      <c r="P7" s="36" t="s">
        <v>4</v>
      </c>
      <c r="Q7" s="38" t="s">
        <v>5</v>
      </c>
    </row>
    <row r="8" spans="2:17" x14ac:dyDescent="0.25">
      <c r="B8" s="29"/>
      <c r="C8" s="34"/>
      <c r="D8" s="34"/>
      <c r="E8" s="34"/>
      <c r="F8" s="37"/>
      <c r="G8" s="31"/>
      <c r="H8" s="31"/>
      <c r="I8" s="31"/>
      <c r="J8" s="35" t="s">
        <v>20</v>
      </c>
      <c r="K8" s="31" t="s">
        <v>9</v>
      </c>
      <c r="L8" s="31"/>
      <c r="M8" s="31"/>
      <c r="N8" s="37"/>
      <c r="O8" s="31"/>
      <c r="P8" s="37"/>
      <c r="Q8" s="31"/>
    </row>
    <row r="9" spans="2:17" ht="110.25" customHeight="1" x14ac:dyDescent="0.25">
      <c r="B9" s="29"/>
      <c r="C9" s="34"/>
      <c r="D9" s="34"/>
      <c r="E9" s="34"/>
      <c r="F9" s="37"/>
      <c r="G9" s="31"/>
      <c r="H9" s="31"/>
      <c r="I9" s="31"/>
      <c r="J9" s="35"/>
      <c r="K9" s="2" t="s">
        <v>15</v>
      </c>
      <c r="L9" s="2" t="s">
        <v>8</v>
      </c>
      <c r="M9" s="2" t="s">
        <v>16</v>
      </c>
      <c r="N9" s="37"/>
      <c r="O9" s="31"/>
      <c r="P9" s="37"/>
      <c r="Q9" s="31"/>
    </row>
    <row r="10" spans="2:17" x14ac:dyDescent="0.25">
      <c r="B10" s="30"/>
      <c r="C10" s="31">
        <v>1</v>
      </c>
      <c r="D10" s="31"/>
      <c r="E10" s="31"/>
      <c r="F10" s="4">
        <v>2</v>
      </c>
      <c r="G10" s="4">
        <v>3</v>
      </c>
      <c r="H10" s="4">
        <v>4</v>
      </c>
      <c r="I10" s="4">
        <v>5</v>
      </c>
      <c r="J10" s="4">
        <v>6</v>
      </c>
      <c r="K10" s="4">
        <v>7</v>
      </c>
      <c r="L10" s="4">
        <v>8</v>
      </c>
      <c r="M10" s="4">
        <v>9</v>
      </c>
      <c r="N10" s="4">
        <v>10</v>
      </c>
      <c r="O10" s="4">
        <v>11</v>
      </c>
      <c r="P10" s="4">
        <v>12</v>
      </c>
      <c r="Q10" s="4">
        <v>13</v>
      </c>
    </row>
    <row r="11" spans="2:17" x14ac:dyDescent="0.25">
      <c r="B11" s="4">
        <v>1</v>
      </c>
      <c r="C11" s="23" t="s">
        <v>17</v>
      </c>
      <c r="D11" s="31" t="s">
        <v>0</v>
      </c>
      <c r="E11" s="5" t="s">
        <v>1</v>
      </c>
      <c r="F11" s="6">
        <f>361+8+10+68+58</f>
        <v>505</v>
      </c>
      <c r="G11" s="11">
        <f>1314.6+36+50+281.3+279.13</f>
        <v>1961.0299999999997</v>
      </c>
      <c r="H11" s="6">
        <f>15</f>
        <v>15</v>
      </c>
      <c r="I11" s="11">
        <f>54</f>
        <v>54</v>
      </c>
      <c r="J11" s="6">
        <f>1</f>
        <v>1</v>
      </c>
      <c r="K11" s="6" t="s">
        <v>29</v>
      </c>
      <c r="L11" s="6">
        <f>14</f>
        <v>14</v>
      </c>
      <c r="M11" s="6" t="s">
        <v>29</v>
      </c>
      <c r="N11" s="6">
        <f>198+8+10+68+25</f>
        <v>309</v>
      </c>
      <c r="O11" s="11">
        <f>735.4+36+50+281.3+112.5</f>
        <v>1215.2</v>
      </c>
      <c r="P11" s="6">
        <f>173+3+53</f>
        <v>229</v>
      </c>
      <c r="Q11" s="11">
        <f>645.4+13.5+212</f>
        <v>870.9</v>
      </c>
    </row>
    <row r="12" spans="2:17" ht="30" customHeight="1" x14ac:dyDescent="0.25">
      <c r="B12" s="4">
        <v>2</v>
      </c>
      <c r="C12" s="32"/>
      <c r="D12" s="31"/>
      <c r="E12" s="5" t="s">
        <v>2</v>
      </c>
      <c r="F12" s="6">
        <f>1</f>
        <v>1</v>
      </c>
      <c r="G12" s="11">
        <f>18</f>
        <v>18</v>
      </c>
      <c r="H12" s="9" t="s">
        <v>29</v>
      </c>
      <c r="I12" s="11" t="s">
        <v>29</v>
      </c>
      <c r="J12" s="10" t="s">
        <v>29</v>
      </c>
      <c r="K12" s="11" t="s">
        <v>29</v>
      </c>
      <c r="L12" s="10" t="s">
        <v>29</v>
      </c>
      <c r="M12" s="11" t="s">
        <v>29</v>
      </c>
      <c r="N12" s="6">
        <v>1</v>
      </c>
      <c r="O12" s="11">
        <v>18</v>
      </c>
      <c r="P12" s="6" t="s">
        <v>29</v>
      </c>
      <c r="Q12" s="11" t="s">
        <v>29</v>
      </c>
    </row>
    <row r="13" spans="2:17" x14ac:dyDescent="0.25">
      <c r="B13" s="4">
        <v>3</v>
      </c>
      <c r="C13" s="24"/>
      <c r="D13" s="31" t="s">
        <v>14</v>
      </c>
      <c r="E13" s="5" t="s">
        <v>1</v>
      </c>
      <c r="F13" s="6">
        <f>1</f>
        <v>1</v>
      </c>
      <c r="G13" s="11">
        <f>3.95</f>
        <v>3.95</v>
      </c>
      <c r="H13" s="9">
        <f>1</f>
        <v>1</v>
      </c>
      <c r="I13" s="11">
        <f>3.95</f>
        <v>3.95</v>
      </c>
      <c r="J13" s="10" t="s">
        <v>29</v>
      </c>
      <c r="K13" s="9">
        <v>1</v>
      </c>
      <c r="L13" s="6" t="s">
        <v>29</v>
      </c>
      <c r="M13" s="6" t="s">
        <v>29</v>
      </c>
      <c r="N13" s="6" t="s">
        <v>29</v>
      </c>
      <c r="O13" s="11" t="s">
        <v>29</v>
      </c>
      <c r="P13" s="6">
        <f>1</f>
        <v>1</v>
      </c>
      <c r="Q13" s="11">
        <f>13.2</f>
        <v>13.2</v>
      </c>
    </row>
    <row r="14" spans="2:17" ht="31.5" x14ac:dyDescent="0.25">
      <c r="B14" s="4">
        <v>4</v>
      </c>
      <c r="C14" s="33"/>
      <c r="D14" s="31"/>
      <c r="E14" s="5" t="s">
        <v>2</v>
      </c>
      <c r="F14" s="6">
        <f>2</f>
        <v>2</v>
      </c>
      <c r="G14" s="11">
        <f>31.94</f>
        <v>31.94</v>
      </c>
      <c r="H14" s="9" t="s">
        <v>29</v>
      </c>
      <c r="I14" s="10" t="s">
        <v>29</v>
      </c>
      <c r="J14" s="10" t="s">
        <v>29</v>
      </c>
      <c r="K14" s="10" t="s">
        <v>29</v>
      </c>
      <c r="L14" s="10" t="s">
        <v>29</v>
      </c>
      <c r="M14" s="10" t="s">
        <v>29</v>
      </c>
      <c r="N14" s="6">
        <v>1</v>
      </c>
      <c r="O14" s="11">
        <v>2.84</v>
      </c>
      <c r="P14" s="6" t="s">
        <v>29</v>
      </c>
      <c r="Q14" s="11" t="s">
        <v>29</v>
      </c>
    </row>
    <row r="15" spans="2:17" ht="35.25" customHeight="1" x14ac:dyDescent="0.25">
      <c r="B15" s="4">
        <v>5</v>
      </c>
      <c r="C15" s="23" t="s">
        <v>18</v>
      </c>
      <c r="D15" s="4" t="s">
        <v>0</v>
      </c>
      <c r="E15" s="5" t="s">
        <v>2</v>
      </c>
      <c r="F15" s="6" t="s">
        <v>29</v>
      </c>
      <c r="G15" s="11" t="s">
        <v>29</v>
      </c>
      <c r="H15" s="9" t="s">
        <v>29</v>
      </c>
      <c r="I15" s="10" t="s">
        <v>29</v>
      </c>
      <c r="J15" s="10" t="s">
        <v>29</v>
      </c>
      <c r="K15" s="10" t="s">
        <v>29</v>
      </c>
      <c r="L15" s="10" t="s">
        <v>29</v>
      </c>
      <c r="M15" s="10" t="s">
        <v>29</v>
      </c>
      <c r="N15" s="10" t="s">
        <v>29</v>
      </c>
      <c r="O15" s="10" t="s">
        <v>29</v>
      </c>
      <c r="P15" s="10" t="s">
        <v>29</v>
      </c>
      <c r="Q15" s="10" t="s">
        <v>29</v>
      </c>
    </row>
    <row r="16" spans="2:17" ht="34.5" customHeight="1" x14ac:dyDescent="0.25">
      <c r="B16" s="4">
        <v>6</v>
      </c>
      <c r="C16" s="24"/>
      <c r="D16" s="4" t="s">
        <v>14</v>
      </c>
      <c r="E16" s="5" t="s">
        <v>2</v>
      </c>
      <c r="F16" s="6">
        <f>41</f>
        <v>41</v>
      </c>
      <c r="G16" s="11">
        <f>3588.01</f>
        <v>3588.01</v>
      </c>
      <c r="H16" s="6">
        <v>1</v>
      </c>
      <c r="I16" s="11">
        <v>14.96</v>
      </c>
      <c r="J16" s="10" t="s">
        <v>29</v>
      </c>
      <c r="K16" s="6">
        <v>1</v>
      </c>
      <c r="L16" s="10" t="s">
        <v>29</v>
      </c>
      <c r="M16" s="10" t="s">
        <v>29</v>
      </c>
      <c r="N16" s="6">
        <f>1+1</f>
        <v>2</v>
      </c>
      <c r="O16" s="11">
        <f>96.8+190</f>
        <v>286.8</v>
      </c>
      <c r="P16" s="9" t="s">
        <v>29</v>
      </c>
      <c r="Q16" s="11" t="s">
        <v>29</v>
      </c>
    </row>
    <row r="17" spans="2:17" ht="35.25" customHeight="1" x14ac:dyDescent="0.25">
      <c r="B17" s="4">
        <v>7</v>
      </c>
      <c r="C17" s="23" t="s">
        <v>19</v>
      </c>
      <c r="D17" s="4" t="s">
        <v>0</v>
      </c>
      <c r="E17" s="5" t="s">
        <v>2</v>
      </c>
      <c r="F17" s="6" t="s">
        <v>29</v>
      </c>
      <c r="G17" s="11" t="s">
        <v>29</v>
      </c>
      <c r="H17" s="9" t="s">
        <v>29</v>
      </c>
      <c r="I17" s="10" t="s">
        <v>29</v>
      </c>
      <c r="J17" s="10" t="s">
        <v>29</v>
      </c>
      <c r="K17" s="10" t="s">
        <v>29</v>
      </c>
      <c r="L17" s="10" t="s">
        <v>29</v>
      </c>
      <c r="M17" s="10" t="s">
        <v>29</v>
      </c>
      <c r="N17" s="10" t="s">
        <v>29</v>
      </c>
      <c r="O17" s="10" t="s">
        <v>29</v>
      </c>
      <c r="P17" s="9" t="s">
        <v>29</v>
      </c>
      <c r="Q17" s="11" t="s">
        <v>29</v>
      </c>
    </row>
    <row r="18" spans="2:17" ht="37.5" customHeight="1" x14ac:dyDescent="0.25">
      <c r="B18" s="4">
        <v>8</v>
      </c>
      <c r="C18" s="24"/>
      <c r="D18" s="4" t="s">
        <v>14</v>
      </c>
      <c r="E18" s="5" t="s">
        <v>2</v>
      </c>
      <c r="F18" s="6" t="s">
        <v>29</v>
      </c>
      <c r="G18" s="11" t="s">
        <v>29</v>
      </c>
      <c r="H18" s="9" t="s">
        <v>29</v>
      </c>
      <c r="I18" s="10" t="s">
        <v>29</v>
      </c>
      <c r="J18" s="10" t="s">
        <v>29</v>
      </c>
      <c r="K18" s="10" t="s">
        <v>29</v>
      </c>
      <c r="L18" s="10" t="s">
        <v>29</v>
      </c>
      <c r="M18" s="10" t="s">
        <v>29</v>
      </c>
      <c r="N18" s="10" t="s">
        <v>29</v>
      </c>
      <c r="O18" s="10" t="s">
        <v>29</v>
      </c>
      <c r="P18" s="9">
        <f>1</f>
        <v>1</v>
      </c>
      <c r="Q18" s="11">
        <f>22.5</f>
        <v>22.5</v>
      </c>
    </row>
    <row r="19" spans="2:17" ht="31.5" customHeight="1" x14ac:dyDescent="0.25">
      <c r="B19" s="4">
        <v>9</v>
      </c>
      <c r="C19" s="25" t="s">
        <v>25</v>
      </c>
      <c r="D19" s="21" t="s">
        <v>27</v>
      </c>
      <c r="E19" s="22"/>
      <c r="F19" s="6">
        <f>1</f>
        <v>1</v>
      </c>
      <c r="G19" s="11">
        <f>813.3</f>
        <v>813.3</v>
      </c>
      <c r="H19" s="9">
        <f>1</f>
        <v>1</v>
      </c>
      <c r="I19" s="11">
        <f>813.3</f>
        <v>813.3</v>
      </c>
      <c r="J19" s="6" t="s">
        <v>29</v>
      </c>
      <c r="K19" s="6">
        <v>1</v>
      </c>
      <c r="L19" s="6" t="s">
        <v>29</v>
      </c>
      <c r="M19" s="6" t="s">
        <v>29</v>
      </c>
      <c r="N19" s="6">
        <f>1</f>
        <v>1</v>
      </c>
      <c r="O19" s="11">
        <v>2300</v>
      </c>
      <c r="P19" s="6" t="s">
        <v>29</v>
      </c>
      <c r="Q19" s="11" t="s">
        <v>29</v>
      </c>
    </row>
    <row r="20" spans="2:17" x14ac:dyDescent="0.25">
      <c r="B20" s="4">
        <v>10</v>
      </c>
      <c r="C20" s="26"/>
      <c r="D20" s="21" t="s">
        <v>21</v>
      </c>
      <c r="E20" s="22"/>
      <c r="F20" s="6" t="s">
        <v>29</v>
      </c>
      <c r="G20" s="6" t="s">
        <v>29</v>
      </c>
      <c r="H20" s="6" t="s">
        <v>29</v>
      </c>
      <c r="I20" s="10" t="s">
        <v>29</v>
      </c>
      <c r="J20" s="10" t="s">
        <v>29</v>
      </c>
      <c r="K20" s="10" t="s">
        <v>29</v>
      </c>
      <c r="L20" s="10" t="s">
        <v>29</v>
      </c>
      <c r="M20" s="10" t="s">
        <v>29</v>
      </c>
      <c r="N20" s="10" t="s">
        <v>29</v>
      </c>
      <c r="O20" s="10" t="s">
        <v>29</v>
      </c>
      <c r="P20" s="6" t="s">
        <v>29</v>
      </c>
      <c r="Q20" s="6" t="s">
        <v>29</v>
      </c>
    </row>
    <row r="21" spans="2:17" ht="31.5" customHeight="1" x14ac:dyDescent="0.25">
      <c r="B21" s="4">
        <v>11</v>
      </c>
      <c r="C21" s="26"/>
      <c r="D21" s="21" t="s">
        <v>22</v>
      </c>
      <c r="E21" s="22"/>
      <c r="F21" s="6" t="s">
        <v>29</v>
      </c>
      <c r="G21" s="6" t="s">
        <v>29</v>
      </c>
      <c r="H21" s="6" t="s">
        <v>29</v>
      </c>
      <c r="I21" s="10" t="s">
        <v>29</v>
      </c>
      <c r="J21" s="10" t="s">
        <v>29</v>
      </c>
      <c r="K21" s="10" t="s">
        <v>29</v>
      </c>
      <c r="L21" s="10" t="s">
        <v>29</v>
      </c>
      <c r="M21" s="10" t="s">
        <v>29</v>
      </c>
      <c r="N21" s="10" t="s">
        <v>29</v>
      </c>
      <c r="O21" s="10" t="s">
        <v>29</v>
      </c>
      <c r="P21" s="6" t="s">
        <v>29</v>
      </c>
      <c r="Q21" s="6" t="s">
        <v>29</v>
      </c>
    </row>
    <row r="22" spans="2:17" x14ac:dyDescent="0.25">
      <c r="B22" s="4">
        <v>12</v>
      </c>
      <c r="C22" s="26"/>
      <c r="D22" s="21" t="s">
        <v>23</v>
      </c>
      <c r="E22" s="22"/>
      <c r="F22" s="6" t="s">
        <v>29</v>
      </c>
      <c r="G22" s="6" t="s">
        <v>29</v>
      </c>
      <c r="H22" s="6" t="s">
        <v>29</v>
      </c>
      <c r="I22" s="6" t="s">
        <v>29</v>
      </c>
      <c r="J22" s="6" t="s">
        <v>29</v>
      </c>
      <c r="K22" s="6" t="s">
        <v>29</v>
      </c>
      <c r="L22" s="6" t="s">
        <v>29</v>
      </c>
      <c r="M22" s="6" t="s">
        <v>29</v>
      </c>
      <c r="N22" s="6" t="s">
        <v>29</v>
      </c>
      <c r="O22" s="6" t="s">
        <v>29</v>
      </c>
      <c r="P22" s="6" t="s">
        <v>29</v>
      </c>
      <c r="Q22" s="6" t="s">
        <v>29</v>
      </c>
    </row>
    <row r="23" spans="2:17" ht="34.5" customHeight="1" x14ac:dyDescent="0.25">
      <c r="B23" s="4">
        <v>13</v>
      </c>
      <c r="C23" s="26"/>
      <c r="D23" s="21" t="s">
        <v>24</v>
      </c>
      <c r="E23" s="22"/>
      <c r="F23" s="6" t="s">
        <v>29</v>
      </c>
      <c r="G23" s="6" t="s">
        <v>29</v>
      </c>
      <c r="H23" s="6" t="s">
        <v>29</v>
      </c>
      <c r="I23" s="6" t="s">
        <v>29</v>
      </c>
      <c r="J23" s="6" t="s">
        <v>29</v>
      </c>
      <c r="K23" s="6" t="s">
        <v>29</v>
      </c>
      <c r="L23" s="6" t="s">
        <v>29</v>
      </c>
      <c r="M23" s="6" t="s">
        <v>29</v>
      </c>
      <c r="N23" s="6" t="s">
        <v>29</v>
      </c>
      <c r="O23" s="6" t="s">
        <v>29</v>
      </c>
      <c r="P23" s="6" t="s">
        <v>29</v>
      </c>
      <c r="Q23" s="6" t="s">
        <v>29</v>
      </c>
    </row>
    <row r="24" spans="2:17" ht="45.75" customHeight="1" x14ac:dyDescent="0.25">
      <c r="B24" s="4">
        <v>14</v>
      </c>
      <c r="C24" s="27"/>
      <c r="D24" s="21" t="s">
        <v>28</v>
      </c>
      <c r="E24" s="22"/>
      <c r="F24" s="6" t="s">
        <v>29</v>
      </c>
      <c r="G24" s="6" t="s">
        <v>29</v>
      </c>
      <c r="H24" s="6" t="s">
        <v>29</v>
      </c>
      <c r="I24" s="6" t="s">
        <v>29</v>
      </c>
      <c r="J24" s="6" t="s">
        <v>29</v>
      </c>
      <c r="K24" s="6" t="s">
        <v>29</v>
      </c>
      <c r="L24" s="6" t="s">
        <v>29</v>
      </c>
      <c r="M24" s="6" t="s">
        <v>29</v>
      </c>
      <c r="N24" s="6" t="s">
        <v>29</v>
      </c>
      <c r="O24" s="6" t="s">
        <v>29</v>
      </c>
      <c r="P24" s="6" t="s">
        <v>29</v>
      </c>
      <c r="Q24" s="6" t="s">
        <v>29</v>
      </c>
    </row>
    <row r="25" spans="2:17" x14ac:dyDescent="0.25">
      <c r="B25" s="3">
        <v>15</v>
      </c>
      <c r="C25" s="18" t="s">
        <v>26</v>
      </c>
      <c r="D25" s="19"/>
      <c r="E25" s="20"/>
      <c r="F25" s="8">
        <f>SUM(F11:F24)</f>
        <v>551</v>
      </c>
      <c r="G25" s="8">
        <f t="shared" ref="G25:Q25" si="0">SUM(G11:G24)</f>
        <v>6416.2300000000005</v>
      </c>
      <c r="H25" s="8">
        <f t="shared" si="0"/>
        <v>18</v>
      </c>
      <c r="I25" s="8">
        <f t="shared" si="0"/>
        <v>886.20999999999992</v>
      </c>
      <c r="J25" s="8">
        <f t="shared" si="0"/>
        <v>1</v>
      </c>
      <c r="K25" s="8">
        <f t="shared" si="0"/>
        <v>3</v>
      </c>
      <c r="L25" s="8">
        <f t="shared" si="0"/>
        <v>14</v>
      </c>
      <c r="M25" s="8">
        <f t="shared" si="0"/>
        <v>0</v>
      </c>
      <c r="N25" s="8">
        <f t="shared" si="0"/>
        <v>314</v>
      </c>
      <c r="O25" s="8">
        <f t="shared" si="0"/>
        <v>3822.84</v>
      </c>
      <c r="P25" s="8">
        <f t="shared" si="0"/>
        <v>231</v>
      </c>
      <c r="Q25" s="8">
        <f t="shared" si="0"/>
        <v>906.6</v>
      </c>
    </row>
  </sheetData>
  <mergeCells count="36">
    <mergeCell ref="P6:Q6"/>
    <mergeCell ref="P7:P9"/>
    <mergeCell ref="Q7:Q9"/>
    <mergeCell ref="F6:G6"/>
    <mergeCell ref="F7:F9"/>
    <mergeCell ref="K8:M8"/>
    <mergeCell ref="J7:M7"/>
    <mergeCell ref="N7:N9"/>
    <mergeCell ref="O7:O9"/>
    <mergeCell ref="N6:O6"/>
    <mergeCell ref="H6:M6"/>
    <mergeCell ref="G7:G9"/>
    <mergeCell ref="H7:H9"/>
    <mergeCell ref="I7:I9"/>
    <mergeCell ref="J8:J9"/>
    <mergeCell ref="C17:C18"/>
    <mergeCell ref="D19:E19"/>
    <mergeCell ref="C19:C24"/>
    <mergeCell ref="B6:B10"/>
    <mergeCell ref="D11:D12"/>
    <mergeCell ref="C10:E10"/>
    <mergeCell ref="C11:C14"/>
    <mergeCell ref="C15:C16"/>
    <mergeCell ref="D13:D14"/>
    <mergeCell ref="C6:E9"/>
    <mergeCell ref="C25:E25"/>
    <mergeCell ref="D20:E20"/>
    <mergeCell ref="D21:E21"/>
    <mergeCell ref="D22:E22"/>
    <mergeCell ref="D23:E23"/>
    <mergeCell ref="D24:E24"/>
    <mergeCell ref="P5:Q5"/>
    <mergeCell ref="O1:Q1"/>
    <mergeCell ref="O2:Q2"/>
    <mergeCell ref="O3:Q3"/>
    <mergeCell ref="D4:N4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5"/>
  <sheetViews>
    <sheetView zoomScale="75" zoomScaleNormal="75" workbookViewId="0">
      <selection activeCell="L12" sqref="L12"/>
    </sheetView>
  </sheetViews>
  <sheetFormatPr defaultRowHeight="15.75" x14ac:dyDescent="0.25"/>
  <cols>
    <col min="1" max="1" width="9.140625" style="1"/>
    <col min="2" max="2" width="3.140625" style="1" bestFit="1" customWidth="1"/>
    <col min="3" max="3" width="3.7109375" style="1" customWidth="1"/>
    <col min="4" max="4" width="19.140625" style="1" customWidth="1"/>
    <col min="5" max="5" width="25.85546875" style="1" customWidth="1"/>
    <col min="6" max="6" width="6.140625" style="1" customWidth="1"/>
    <col min="7" max="7" width="7.5703125" style="1" customWidth="1"/>
    <col min="8" max="8" width="7" style="1" customWidth="1"/>
    <col min="9" max="9" width="6.85546875" style="1" customWidth="1"/>
    <col min="10" max="10" width="10.5703125" style="1" customWidth="1"/>
    <col min="11" max="11" width="12.7109375" style="1" customWidth="1"/>
    <col min="12" max="12" width="14" style="1" customWidth="1"/>
    <col min="13" max="13" width="15.7109375" style="1" customWidth="1"/>
    <col min="14" max="14" width="7.42578125" style="1" customWidth="1"/>
    <col min="15" max="15" width="7" style="1" customWidth="1"/>
    <col min="16" max="16" width="7.5703125" style="1" customWidth="1"/>
    <col min="17" max="17" width="8.42578125" style="1" customWidth="1"/>
    <col min="18" max="16384" width="9.140625" style="1"/>
  </cols>
  <sheetData>
    <row r="1" spans="2:17" x14ac:dyDescent="0.25">
      <c r="O1" s="14" t="s">
        <v>31</v>
      </c>
      <c r="P1" s="15"/>
      <c r="Q1" s="15"/>
    </row>
    <row r="2" spans="2:17" x14ac:dyDescent="0.25">
      <c r="O2" s="14" t="s">
        <v>32</v>
      </c>
      <c r="P2" s="15"/>
      <c r="Q2" s="15"/>
    </row>
    <row r="3" spans="2:17" x14ac:dyDescent="0.25">
      <c r="O3" s="14" t="s">
        <v>33</v>
      </c>
      <c r="P3" s="15"/>
      <c r="Q3" s="15"/>
    </row>
    <row r="4" spans="2:17" ht="36.75" customHeight="1" x14ac:dyDescent="0.25">
      <c r="D4" s="16" t="s">
        <v>30</v>
      </c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2:17" x14ac:dyDescent="0.25">
      <c r="P5" s="12" t="s">
        <v>34</v>
      </c>
      <c r="Q5" s="13"/>
    </row>
    <row r="6" spans="2:17" ht="45" customHeight="1" x14ac:dyDescent="0.25">
      <c r="B6" s="28" t="s">
        <v>6</v>
      </c>
      <c r="C6" s="31" t="s">
        <v>3</v>
      </c>
      <c r="D6" s="34"/>
      <c r="E6" s="34"/>
      <c r="F6" s="35" t="s">
        <v>7</v>
      </c>
      <c r="G6" s="35"/>
      <c r="H6" s="31" t="s">
        <v>11</v>
      </c>
      <c r="I6" s="31"/>
      <c r="J6" s="31"/>
      <c r="K6" s="31"/>
      <c r="L6" s="31"/>
      <c r="M6" s="31"/>
      <c r="N6" s="35" t="s">
        <v>12</v>
      </c>
      <c r="O6" s="35"/>
      <c r="P6" s="35" t="s">
        <v>13</v>
      </c>
      <c r="Q6" s="35"/>
    </row>
    <row r="7" spans="2:17" ht="15" customHeight="1" x14ac:dyDescent="0.25">
      <c r="B7" s="29"/>
      <c r="C7" s="34"/>
      <c r="D7" s="34"/>
      <c r="E7" s="34"/>
      <c r="F7" s="36" t="s">
        <v>4</v>
      </c>
      <c r="G7" s="38" t="s">
        <v>5</v>
      </c>
      <c r="H7" s="38" t="s">
        <v>4</v>
      </c>
      <c r="I7" s="38" t="s">
        <v>5</v>
      </c>
      <c r="J7" s="31" t="s">
        <v>10</v>
      </c>
      <c r="K7" s="31"/>
      <c r="L7" s="31"/>
      <c r="M7" s="31"/>
      <c r="N7" s="36" t="s">
        <v>4</v>
      </c>
      <c r="O7" s="38" t="s">
        <v>5</v>
      </c>
      <c r="P7" s="36" t="s">
        <v>4</v>
      </c>
      <c r="Q7" s="38" t="s">
        <v>5</v>
      </c>
    </row>
    <row r="8" spans="2:17" x14ac:dyDescent="0.25">
      <c r="B8" s="29"/>
      <c r="C8" s="34"/>
      <c r="D8" s="34"/>
      <c r="E8" s="34"/>
      <c r="F8" s="37"/>
      <c r="G8" s="31"/>
      <c r="H8" s="31"/>
      <c r="I8" s="31"/>
      <c r="J8" s="35" t="s">
        <v>20</v>
      </c>
      <c r="K8" s="31" t="s">
        <v>9</v>
      </c>
      <c r="L8" s="31"/>
      <c r="M8" s="31"/>
      <c r="N8" s="37"/>
      <c r="O8" s="31"/>
      <c r="P8" s="37"/>
      <c r="Q8" s="31"/>
    </row>
    <row r="9" spans="2:17" ht="110.25" customHeight="1" x14ac:dyDescent="0.25">
      <c r="B9" s="29"/>
      <c r="C9" s="34"/>
      <c r="D9" s="34"/>
      <c r="E9" s="34"/>
      <c r="F9" s="37"/>
      <c r="G9" s="31"/>
      <c r="H9" s="31"/>
      <c r="I9" s="31"/>
      <c r="J9" s="35"/>
      <c r="K9" s="2" t="s">
        <v>15</v>
      </c>
      <c r="L9" s="2" t="s">
        <v>8</v>
      </c>
      <c r="M9" s="2" t="s">
        <v>16</v>
      </c>
      <c r="N9" s="37"/>
      <c r="O9" s="31"/>
      <c r="P9" s="37"/>
      <c r="Q9" s="31"/>
    </row>
    <row r="10" spans="2:17" x14ac:dyDescent="0.25">
      <c r="B10" s="30"/>
      <c r="C10" s="31">
        <v>1</v>
      </c>
      <c r="D10" s="31"/>
      <c r="E10" s="31"/>
      <c r="F10" s="6">
        <v>2</v>
      </c>
      <c r="G10" s="6">
        <v>3</v>
      </c>
      <c r="H10" s="6">
        <v>4</v>
      </c>
      <c r="I10" s="6">
        <v>5</v>
      </c>
      <c r="J10" s="6">
        <v>6</v>
      </c>
      <c r="K10" s="6">
        <v>7</v>
      </c>
      <c r="L10" s="6">
        <v>8</v>
      </c>
      <c r="M10" s="6">
        <v>9</v>
      </c>
      <c r="N10" s="6">
        <v>10</v>
      </c>
      <c r="O10" s="6">
        <v>11</v>
      </c>
      <c r="P10" s="6">
        <v>12</v>
      </c>
      <c r="Q10" s="6">
        <v>13</v>
      </c>
    </row>
    <row r="11" spans="2:17" x14ac:dyDescent="0.25">
      <c r="B11" s="6">
        <v>1</v>
      </c>
      <c r="C11" s="23" t="s">
        <v>17</v>
      </c>
      <c r="D11" s="31" t="s">
        <v>0</v>
      </c>
      <c r="E11" s="7" t="s">
        <v>1</v>
      </c>
      <c r="F11" s="6">
        <f>7+13+32+201+67</f>
        <v>320</v>
      </c>
      <c r="G11" s="6">
        <f>31.5+65+169.96+723.6+242</f>
        <v>1232.06</v>
      </c>
      <c r="H11" s="6">
        <f>20</f>
        <v>20</v>
      </c>
      <c r="I11" s="6">
        <f>72</f>
        <v>72</v>
      </c>
      <c r="J11" s="6">
        <f>1</f>
        <v>1</v>
      </c>
      <c r="K11" s="6" t="s">
        <v>29</v>
      </c>
      <c r="L11" s="6">
        <v>19</v>
      </c>
      <c r="M11" s="6" t="s">
        <v>29</v>
      </c>
      <c r="N11" s="6">
        <f>7+13+32+159+67</f>
        <v>278</v>
      </c>
      <c r="O11" s="6">
        <f>31.5+65+169.96+572.4+242</f>
        <v>1080.8600000000001</v>
      </c>
      <c r="P11" s="6">
        <f>4+2+54+31</f>
        <v>91</v>
      </c>
      <c r="Q11" s="6">
        <f>18+10+194.4+124</f>
        <v>346.4</v>
      </c>
    </row>
    <row r="12" spans="2:17" ht="30" customHeight="1" x14ac:dyDescent="0.25">
      <c r="B12" s="6">
        <v>2</v>
      </c>
      <c r="C12" s="32"/>
      <c r="D12" s="31"/>
      <c r="E12" s="7" t="s">
        <v>2</v>
      </c>
      <c r="F12" s="6" t="s">
        <v>29</v>
      </c>
      <c r="G12" s="6" t="s">
        <v>29</v>
      </c>
      <c r="H12" s="6" t="s">
        <v>29</v>
      </c>
      <c r="I12" s="6" t="s">
        <v>29</v>
      </c>
      <c r="J12" s="6" t="s">
        <v>29</v>
      </c>
      <c r="K12" s="6" t="s">
        <v>29</v>
      </c>
      <c r="L12" s="6" t="s">
        <v>29</v>
      </c>
      <c r="M12" s="6" t="s">
        <v>29</v>
      </c>
      <c r="N12" s="6" t="s">
        <v>29</v>
      </c>
      <c r="O12" s="6" t="s">
        <v>29</v>
      </c>
      <c r="P12" s="6" t="s">
        <v>29</v>
      </c>
      <c r="Q12" s="6" t="s">
        <v>29</v>
      </c>
    </row>
    <row r="13" spans="2:17" x14ac:dyDescent="0.25">
      <c r="B13" s="6">
        <v>3</v>
      </c>
      <c r="C13" s="24"/>
      <c r="D13" s="31" t="s">
        <v>14</v>
      </c>
      <c r="E13" s="7" t="s">
        <v>1</v>
      </c>
      <c r="F13" s="6">
        <f>2</f>
        <v>2</v>
      </c>
      <c r="G13" s="6">
        <f>13.8</f>
        <v>13.8</v>
      </c>
      <c r="H13" s="6" t="s">
        <v>29</v>
      </c>
      <c r="I13" s="6" t="s">
        <v>29</v>
      </c>
      <c r="J13" s="6" t="s">
        <v>29</v>
      </c>
      <c r="K13" s="6" t="s">
        <v>29</v>
      </c>
      <c r="L13" s="6" t="s">
        <v>29</v>
      </c>
      <c r="M13" s="6" t="s">
        <v>29</v>
      </c>
      <c r="N13" s="6">
        <f>2</f>
        <v>2</v>
      </c>
      <c r="O13" s="6">
        <f>13.8</f>
        <v>13.8</v>
      </c>
      <c r="P13" s="6">
        <f>1</f>
        <v>1</v>
      </c>
      <c r="Q13" s="6">
        <f>14.4</f>
        <v>14.4</v>
      </c>
    </row>
    <row r="14" spans="2:17" ht="31.5" x14ac:dyDescent="0.25">
      <c r="B14" s="6">
        <v>4</v>
      </c>
      <c r="C14" s="33"/>
      <c r="D14" s="31"/>
      <c r="E14" s="7" t="s">
        <v>2</v>
      </c>
      <c r="F14" s="6">
        <f>2+1+2</f>
        <v>5</v>
      </c>
      <c r="G14" s="6">
        <f>3025.5+4.98+26</f>
        <v>3056.48</v>
      </c>
      <c r="H14" s="6" t="s">
        <v>29</v>
      </c>
      <c r="I14" s="6" t="s">
        <v>29</v>
      </c>
      <c r="J14" s="6" t="s">
        <v>29</v>
      </c>
      <c r="K14" s="6" t="s">
        <v>29</v>
      </c>
      <c r="L14" s="6" t="s">
        <v>29</v>
      </c>
      <c r="M14" s="6" t="s">
        <v>29</v>
      </c>
      <c r="N14" s="6">
        <f>5+1+1</f>
        <v>7</v>
      </c>
      <c r="O14" s="6">
        <f>289.2+4.98+14</f>
        <v>308.18</v>
      </c>
      <c r="P14" s="6" t="s">
        <v>29</v>
      </c>
      <c r="Q14" s="6" t="s">
        <v>29</v>
      </c>
    </row>
    <row r="15" spans="2:17" ht="35.25" customHeight="1" x14ac:dyDescent="0.25">
      <c r="B15" s="6">
        <v>5</v>
      </c>
      <c r="C15" s="23" t="s">
        <v>18</v>
      </c>
      <c r="D15" s="6" t="s">
        <v>0</v>
      </c>
      <c r="E15" s="7" t="s">
        <v>2</v>
      </c>
      <c r="F15" s="6" t="s">
        <v>29</v>
      </c>
      <c r="G15" s="6" t="s">
        <v>29</v>
      </c>
      <c r="H15" s="6" t="s">
        <v>29</v>
      </c>
      <c r="I15" s="6" t="s">
        <v>29</v>
      </c>
      <c r="J15" s="6" t="s">
        <v>29</v>
      </c>
      <c r="K15" s="6" t="s">
        <v>29</v>
      </c>
      <c r="L15" s="6" t="s">
        <v>29</v>
      </c>
      <c r="M15" s="6" t="s">
        <v>29</v>
      </c>
      <c r="N15" s="6" t="s">
        <v>29</v>
      </c>
      <c r="O15" s="6" t="s">
        <v>29</v>
      </c>
      <c r="P15" s="6" t="s">
        <v>29</v>
      </c>
      <c r="Q15" s="6" t="s">
        <v>29</v>
      </c>
    </row>
    <row r="16" spans="2:17" ht="34.5" customHeight="1" x14ac:dyDescent="0.25">
      <c r="B16" s="6">
        <v>6</v>
      </c>
      <c r="C16" s="24"/>
      <c r="D16" s="6" t="s">
        <v>14</v>
      </c>
      <c r="E16" s="7" t="s">
        <v>2</v>
      </c>
      <c r="F16" s="6">
        <f>1+2+1+1</f>
        <v>5</v>
      </c>
      <c r="G16" s="6">
        <f>1.65+154.96+5.2+30.9</f>
        <v>192.71</v>
      </c>
      <c r="H16" s="6" t="s">
        <v>29</v>
      </c>
      <c r="I16" s="6" t="s">
        <v>29</v>
      </c>
      <c r="J16" s="6" t="s">
        <v>29</v>
      </c>
      <c r="K16" s="6" t="s">
        <v>29</v>
      </c>
      <c r="L16" s="6" t="s">
        <v>29</v>
      </c>
      <c r="M16" s="6" t="s">
        <v>29</v>
      </c>
      <c r="N16" s="6">
        <f>3+2+1+1</f>
        <v>7</v>
      </c>
      <c r="O16" s="6">
        <f>441+154.96+5.2+30.9</f>
        <v>632.06000000000006</v>
      </c>
      <c r="P16" s="6">
        <f>1</f>
        <v>1</v>
      </c>
      <c r="Q16" s="6">
        <f>78.7</f>
        <v>78.7</v>
      </c>
    </row>
    <row r="17" spans="2:17" ht="35.25" customHeight="1" x14ac:dyDescent="0.25">
      <c r="B17" s="6">
        <v>7</v>
      </c>
      <c r="C17" s="23" t="s">
        <v>19</v>
      </c>
      <c r="D17" s="6" t="s">
        <v>0</v>
      </c>
      <c r="E17" s="7" t="s">
        <v>2</v>
      </c>
      <c r="F17" s="6" t="s">
        <v>29</v>
      </c>
      <c r="G17" s="6" t="s">
        <v>29</v>
      </c>
      <c r="H17" s="6" t="s">
        <v>29</v>
      </c>
      <c r="I17" s="6" t="s">
        <v>29</v>
      </c>
      <c r="J17" s="6" t="s">
        <v>29</v>
      </c>
      <c r="K17" s="6" t="s">
        <v>29</v>
      </c>
      <c r="L17" s="6" t="s">
        <v>29</v>
      </c>
      <c r="M17" s="6" t="s">
        <v>29</v>
      </c>
      <c r="N17" s="6" t="s">
        <v>29</v>
      </c>
      <c r="O17" s="6" t="s">
        <v>29</v>
      </c>
      <c r="P17" s="6" t="s">
        <v>29</v>
      </c>
      <c r="Q17" s="6" t="s">
        <v>29</v>
      </c>
    </row>
    <row r="18" spans="2:17" ht="37.5" customHeight="1" x14ac:dyDescent="0.25">
      <c r="B18" s="6">
        <v>8</v>
      </c>
      <c r="C18" s="24"/>
      <c r="D18" s="6" t="s">
        <v>14</v>
      </c>
      <c r="E18" s="7" t="s">
        <v>2</v>
      </c>
      <c r="F18" s="6" t="s">
        <v>29</v>
      </c>
      <c r="G18" s="6" t="s">
        <v>29</v>
      </c>
      <c r="H18" s="6" t="s">
        <v>29</v>
      </c>
      <c r="I18" s="6" t="s">
        <v>29</v>
      </c>
      <c r="J18" s="6" t="s">
        <v>29</v>
      </c>
      <c r="K18" s="6" t="s">
        <v>29</v>
      </c>
      <c r="L18" s="6" t="s">
        <v>29</v>
      </c>
      <c r="M18" s="6" t="s">
        <v>29</v>
      </c>
      <c r="N18" s="6" t="s">
        <v>29</v>
      </c>
      <c r="O18" s="6" t="s">
        <v>29</v>
      </c>
      <c r="P18" s="6" t="s">
        <v>29</v>
      </c>
      <c r="Q18" s="6" t="s">
        <v>29</v>
      </c>
    </row>
    <row r="19" spans="2:17" ht="31.5" customHeight="1" x14ac:dyDescent="0.25">
      <c r="B19" s="6">
        <v>9</v>
      </c>
      <c r="C19" s="25" t="s">
        <v>25</v>
      </c>
      <c r="D19" s="21" t="s">
        <v>27</v>
      </c>
      <c r="E19" s="22"/>
      <c r="F19" s="6">
        <f>1</f>
        <v>1</v>
      </c>
      <c r="G19" s="6">
        <f>2200</f>
        <v>2200</v>
      </c>
      <c r="H19" s="6" t="s">
        <v>29</v>
      </c>
      <c r="I19" s="6" t="s">
        <v>29</v>
      </c>
      <c r="J19" s="6" t="s">
        <v>29</v>
      </c>
      <c r="K19" s="6" t="s">
        <v>29</v>
      </c>
      <c r="L19" s="6" t="s">
        <v>29</v>
      </c>
      <c r="M19" s="6" t="s">
        <v>29</v>
      </c>
      <c r="N19" s="6" t="s">
        <v>29</v>
      </c>
      <c r="O19" s="6" t="s">
        <v>29</v>
      </c>
      <c r="P19" s="6" t="s">
        <v>29</v>
      </c>
      <c r="Q19" s="6" t="s">
        <v>29</v>
      </c>
    </row>
    <row r="20" spans="2:17" x14ac:dyDescent="0.25">
      <c r="B20" s="6">
        <v>10</v>
      </c>
      <c r="C20" s="26"/>
      <c r="D20" s="21" t="s">
        <v>21</v>
      </c>
      <c r="E20" s="22"/>
      <c r="F20" s="6" t="s">
        <v>29</v>
      </c>
      <c r="G20" s="6" t="s">
        <v>29</v>
      </c>
      <c r="H20" s="6" t="s">
        <v>29</v>
      </c>
      <c r="I20" s="6" t="s">
        <v>29</v>
      </c>
      <c r="J20" s="6" t="s">
        <v>29</v>
      </c>
      <c r="K20" s="6" t="s">
        <v>29</v>
      </c>
      <c r="L20" s="6" t="s">
        <v>29</v>
      </c>
      <c r="M20" s="6" t="s">
        <v>29</v>
      </c>
      <c r="N20" s="6" t="s">
        <v>29</v>
      </c>
      <c r="O20" s="6" t="s">
        <v>29</v>
      </c>
      <c r="P20" s="6" t="s">
        <v>29</v>
      </c>
      <c r="Q20" s="6" t="s">
        <v>29</v>
      </c>
    </row>
    <row r="21" spans="2:17" ht="31.5" customHeight="1" x14ac:dyDescent="0.25">
      <c r="B21" s="6">
        <v>11</v>
      </c>
      <c r="C21" s="26"/>
      <c r="D21" s="21" t="s">
        <v>22</v>
      </c>
      <c r="E21" s="22"/>
      <c r="F21" s="6" t="s">
        <v>29</v>
      </c>
      <c r="G21" s="6" t="s">
        <v>29</v>
      </c>
      <c r="H21" s="6" t="s">
        <v>29</v>
      </c>
      <c r="I21" s="6" t="s">
        <v>29</v>
      </c>
      <c r="J21" s="6" t="s">
        <v>29</v>
      </c>
      <c r="K21" s="6" t="s">
        <v>29</v>
      </c>
      <c r="L21" s="6" t="s">
        <v>29</v>
      </c>
      <c r="M21" s="6" t="s">
        <v>29</v>
      </c>
      <c r="N21" s="6" t="s">
        <v>29</v>
      </c>
      <c r="O21" s="6" t="s">
        <v>29</v>
      </c>
      <c r="P21" s="6" t="s">
        <v>29</v>
      </c>
      <c r="Q21" s="6" t="s">
        <v>29</v>
      </c>
    </row>
    <row r="22" spans="2:17" x14ac:dyDescent="0.25">
      <c r="B22" s="6">
        <v>12</v>
      </c>
      <c r="C22" s="26"/>
      <c r="D22" s="21" t="s">
        <v>23</v>
      </c>
      <c r="E22" s="22"/>
      <c r="F22" s="6" t="s">
        <v>29</v>
      </c>
      <c r="G22" s="6" t="s">
        <v>29</v>
      </c>
      <c r="H22" s="6" t="s">
        <v>29</v>
      </c>
      <c r="I22" s="6" t="s">
        <v>29</v>
      </c>
      <c r="J22" s="6" t="s">
        <v>29</v>
      </c>
      <c r="K22" s="6" t="s">
        <v>29</v>
      </c>
      <c r="L22" s="6" t="s">
        <v>29</v>
      </c>
      <c r="M22" s="6" t="s">
        <v>29</v>
      </c>
      <c r="N22" s="6" t="s">
        <v>29</v>
      </c>
      <c r="O22" s="6" t="s">
        <v>29</v>
      </c>
      <c r="P22" s="6" t="s">
        <v>29</v>
      </c>
      <c r="Q22" s="6" t="s">
        <v>29</v>
      </c>
    </row>
    <row r="23" spans="2:17" ht="34.5" customHeight="1" x14ac:dyDescent="0.25">
      <c r="B23" s="6">
        <v>13</v>
      </c>
      <c r="C23" s="26"/>
      <c r="D23" s="21" t="s">
        <v>24</v>
      </c>
      <c r="E23" s="22"/>
      <c r="F23" s="6" t="s">
        <v>29</v>
      </c>
      <c r="G23" s="6" t="s">
        <v>29</v>
      </c>
      <c r="H23" s="6" t="s">
        <v>29</v>
      </c>
      <c r="I23" s="6" t="s">
        <v>29</v>
      </c>
      <c r="J23" s="6" t="s">
        <v>29</v>
      </c>
      <c r="K23" s="6" t="s">
        <v>29</v>
      </c>
      <c r="L23" s="6" t="s">
        <v>29</v>
      </c>
      <c r="M23" s="6" t="s">
        <v>29</v>
      </c>
      <c r="N23" s="6" t="s">
        <v>29</v>
      </c>
      <c r="O23" s="6" t="s">
        <v>29</v>
      </c>
      <c r="P23" s="6" t="s">
        <v>29</v>
      </c>
      <c r="Q23" s="6" t="s">
        <v>29</v>
      </c>
    </row>
    <row r="24" spans="2:17" ht="45.75" customHeight="1" x14ac:dyDescent="0.25">
      <c r="B24" s="6">
        <v>14</v>
      </c>
      <c r="C24" s="27"/>
      <c r="D24" s="21" t="s">
        <v>28</v>
      </c>
      <c r="E24" s="22"/>
      <c r="F24" s="6" t="s">
        <v>29</v>
      </c>
      <c r="G24" s="6" t="s">
        <v>29</v>
      </c>
      <c r="H24" s="6" t="s">
        <v>29</v>
      </c>
      <c r="I24" s="6" t="s">
        <v>29</v>
      </c>
      <c r="J24" s="6" t="s">
        <v>29</v>
      </c>
      <c r="K24" s="6" t="s">
        <v>29</v>
      </c>
      <c r="L24" s="6" t="s">
        <v>29</v>
      </c>
      <c r="M24" s="6" t="s">
        <v>29</v>
      </c>
      <c r="N24" s="6" t="s">
        <v>29</v>
      </c>
      <c r="O24" s="6" t="s">
        <v>29</v>
      </c>
      <c r="P24" s="6" t="s">
        <v>29</v>
      </c>
      <c r="Q24" s="6" t="s">
        <v>29</v>
      </c>
    </row>
    <row r="25" spans="2:17" x14ac:dyDescent="0.25">
      <c r="B25" s="3">
        <v>15</v>
      </c>
      <c r="C25" s="18" t="s">
        <v>26</v>
      </c>
      <c r="D25" s="19"/>
      <c r="E25" s="20"/>
      <c r="F25" s="8">
        <f t="shared" ref="F25:Q25" si="0">SUM(F11:F24)</f>
        <v>333</v>
      </c>
      <c r="G25" s="8">
        <f t="shared" si="0"/>
        <v>6695.05</v>
      </c>
      <c r="H25" s="8">
        <f t="shared" si="0"/>
        <v>20</v>
      </c>
      <c r="I25" s="8">
        <f t="shared" si="0"/>
        <v>72</v>
      </c>
      <c r="J25" s="8">
        <f t="shared" si="0"/>
        <v>1</v>
      </c>
      <c r="K25" s="8">
        <f t="shared" si="0"/>
        <v>0</v>
      </c>
      <c r="L25" s="8">
        <f t="shared" si="0"/>
        <v>19</v>
      </c>
      <c r="M25" s="8">
        <f t="shared" si="0"/>
        <v>0</v>
      </c>
      <c r="N25" s="8">
        <f t="shared" si="0"/>
        <v>294</v>
      </c>
      <c r="O25" s="8">
        <f t="shared" si="0"/>
        <v>2034.9</v>
      </c>
      <c r="P25" s="8">
        <f t="shared" si="0"/>
        <v>93</v>
      </c>
      <c r="Q25" s="8">
        <f t="shared" si="0"/>
        <v>439.49999999999994</v>
      </c>
    </row>
  </sheetData>
  <mergeCells count="36">
    <mergeCell ref="P6:Q6"/>
    <mergeCell ref="F7:F9"/>
    <mergeCell ref="G7:G9"/>
    <mergeCell ref="H7:H9"/>
    <mergeCell ref="B6:B10"/>
    <mergeCell ref="C6:E9"/>
    <mergeCell ref="F6:G6"/>
    <mergeCell ref="H6:M6"/>
    <mergeCell ref="N6:O6"/>
    <mergeCell ref="N7:N9"/>
    <mergeCell ref="O7:O9"/>
    <mergeCell ref="P7:P9"/>
    <mergeCell ref="Q7:Q9"/>
    <mergeCell ref="J8:J9"/>
    <mergeCell ref="K8:M8"/>
    <mergeCell ref="D13:D14"/>
    <mergeCell ref="C15:C16"/>
    <mergeCell ref="C17:C18"/>
    <mergeCell ref="I7:I9"/>
    <mergeCell ref="J7:M7"/>
    <mergeCell ref="C25:E25"/>
    <mergeCell ref="O1:Q1"/>
    <mergeCell ref="O2:Q2"/>
    <mergeCell ref="O3:Q3"/>
    <mergeCell ref="D4:N4"/>
    <mergeCell ref="P5:Q5"/>
    <mergeCell ref="C19:C24"/>
    <mergeCell ref="D19:E19"/>
    <mergeCell ref="D20:E20"/>
    <mergeCell ref="D21:E21"/>
    <mergeCell ref="D22:E22"/>
    <mergeCell ref="D23:E23"/>
    <mergeCell ref="D24:E24"/>
    <mergeCell ref="C10:E10"/>
    <mergeCell ref="C11:C14"/>
    <mergeCell ref="D11:D12"/>
  </mergeCells>
  <pageMargins left="0.7" right="0.7" top="0.75" bottom="0.75" header="0.3" footer="0.3"/>
  <pageSetup paperSize="9" scale="6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5"/>
  <sheetViews>
    <sheetView zoomScale="75" zoomScaleNormal="75" workbookViewId="0">
      <pane xSplit="5" ySplit="10" topLeftCell="F11" activePane="bottomRight" state="frozen"/>
      <selection pane="topRight" activeCell="F1" sqref="F1"/>
      <selection pane="bottomLeft" activeCell="A8" sqref="A8"/>
      <selection pane="bottomRight" activeCell="F7" sqref="F7:F9"/>
    </sheetView>
  </sheetViews>
  <sheetFormatPr defaultRowHeight="15.75" x14ac:dyDescent="0.25"/>
  <cols>
    <col min="1" max="1" width="9.140625" style="1"/>
    <col min="2" max="2" width="3.140625" style="1" bestFit="1" customWidth="1"/>
    <col min="3" max="3" width="3.7109375" style="1" customWidth="1"/>
    <col min="4" max="4" width="19.140625" style="1" customWidth="1"/>
    <col min="5" max="5" width="25.85546875" style="1" customWidth="1"/>
    <col min="6" max="6" width="6.140625" style="1" customWidth="1"/>
    <col min="7" max="7" width="7.5703125" style="1" customWidth="1"/>
    <col min="8" max="8" width="7" style="1" customWidth="1"/>
    <col min="9" max="9" width="6.85546875" style="1" customWidth="1"/>
    <col min="10" max="10" width="10.5703125" style="1" customWidth="1"/>
    <col min="11" max="11" width="12.7109375" style="1" customWidth="1"/>
    <col min="12" max="12" width="14" style="1" customWidth="1"/>
    <col min="13" max="13" width="15.7109375" style="1" customWidth="1"/>
    <col min="14" max="14" width="7.42578125" style="1" customWidth="1"/>
    <col min="15" max="15" width="7" style="1" customWidth="1"/>
    <col min="16" max="16" width="7.5703125" style="1" customWidth="1"/>
    <col min="17" max="17" width="8.42578125" style="1" customWidth="1"/>
    <col min="18" max="16384" width="9.140625" style="1"/>
  </cols>
  <sheetData>
    <row r="1" spans="2:17" x14ac:dyDescent="0.25">
      <c r="O1" s="14" t="s">
        <v>31</v>
      </c>
      <c r="P1" s="15"/>
      <c r="Q1" s="15"/>
    </row>
    <row r="2" spans="2:17" x14ac:dyDescent="0.25">
      <c r="O2" s="14" t="s">
        <v>32</v>
      </c>
      <c r="P2" s="15"/>
      <c r="Q2" s="15"/>
    </row>
    <row r="3" spans="2:17" x14ac:dyDescent="0.25">
      <c r="O3" s="14" t="s">
        <v>33</v>
      </c>
      <c r="P3" s="15"/>
      <c r="Q3" s="15"/>
    </row>
    <row r="4" spans="2:17" ht="36.75" customHeight="1" x14ac:dyDescent="0.25">
      <c r="D4" s="16" t="s">
        <v>35</v>
      </c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2:17" x14ac:dyDescent="0.25">
      <c r="P5" s="12" t="s">
        <v>34</v>
      </c>
      <c r="Q5" s="13"/>
    </row>
    <row r="6" spans="2:17" ht="45" customHeight="1" x14ac:dyDescent="0.25">
      <c r="B6" s="28" t="s">
        <v>6</v>
      </c>
      <c r="C6" s="31" t="s">
        <v>3</v>
      </c>
      <c r="D6" s="34"/>
      <c r="E6" s="34"/>
      <c r="F6" s="35" t="s">
        <v>7</v>
      </c>
      <c r="G6" s="35"/>
      <c r="H6" s="31" t="s">
        <v>11</v>
      </c>
      <c r="I6" s="31"/>
      <c r="J6" s="31"/>
      <c r="K6" s="31"/>
      <c r="L6" s="31"/>
      <c r="M6" s="31"/>
      <c r="N6" s="35" t="s">
        <v>12</v>
      </c>
      <c r="O6" s="35"/>
      <c r="P6" s="35" t="s">
        <v>13</v>
      </c>
      <c r="Q6" s="35"/>
    </row>
    <row r="7" spans="2:17" ht="15" customHeight="1" x14ac:dyDescent="0.25">
      <c r="B7" s="29"/>
      <c r="C7" s="34"/>
      <c r="D7" s="34"/>
      <c r="E7" s="34"/>
      <c r="F7" s="36" t="s">
        <v>4</v>
      </c>
      <c r="G7" s="38" t="s">
        <v>5</v>
      </c>
      <c r="H7" s="38" t="s">
        <v>4</v>
      </c>
      <c r="I7" s="38" t="s">
        <v>5</v>
      </c>
      <c r="J7" s="31" t="s">
        <v>10</v>
      </c>
      <c r="K7" s="31"/>
      <c r="L7" s="31"/>
      <c r="M7" s="31"/>
      <c r="N7" s="36" t="s">
        <v>4</v>
      </c>
      <c r="O7" s="38" t="s">
        <v>5</v>
      </c>
      <c r="P7" s="36" t="s">
        <v>4</v>
      </c>
      <c r="Q7" s="38" t="s">
        <v>5</v>
      </c>
    </row>
    <row r="8" spans="2:17" x14ac:dyDescent="0.25">
      <c r="B8" s="29"/>
      <c r="C8" s="34"/>
      <c r="D8" s="34"/>
      <c r="E8" s="34"/>
      <c r="F8" s="37"/>
      <c r="G8" s="31"/>
      <c r="H8" s="31"/>
      <c r="I8" s="31"/>
      <c r="J8" s="35" t="s">
        <v>20</v>
      </c>
      <c r="K8" s="31" t="s">
        <v>9</v>
      </c>
      <c r="L8" s="31"/>
      <c r="M8" s="31"/>
      <c r="N8" s="37"/>
      <c r="O8" s="31"/>
      <c r="P8" s="37"/>
      <c r="Q8" s="31"/>
    </row>
    <row r="9" spans="2:17" ht="110.25" customHeight="1" x14ac:dyDescent="0.25">
      <c r="B9" s="29"/>
      <c r="C9" s="34"/>
      <c r="D9" s="34"/>
      <c r="E9" s="34"/>
      <c r="F9" s="37"/>
      <c r="G9" s="31"/>
      <c r="H9" s="31"/>
      <c r="I9" s="31"/>
      <c r="J9" s="35"/>
      <c r="K9" s="2" t="s">
        <v>15</v>
      </c>
      <c r="L9" s="2" t="s">
        <v>8</v>
      </c>
      <c r="M9" s="2" t="s">
        <v>16</v>
      </c>
      <c r="N9" s="37"/>
      <c r="O9" s="31"/>
      <c r="P9" s="37"/>
      <c r="Q9" s="31"/>
    </row>
    <row r="10" spans="2:17" x14ac:dyDescent="0.25">
      <c r="B10" s="30"/>
      <c r="C10" s="31">
        <v>1</v>
      </c>
      <c r="D10" s="31"/>
      <c r="E10" s="31"/>
      <c r="F10" s="6">
        <v>2</v>
      </c>
      <c r="G10" s="6">
        <v>3</v>
      </c>
      <c r="H10" s="6">
        <v>4</v>
      </c>
      <c r="I10" s="6">
        <v>5</v>
      </c>
      <c r="J10" s="6">
        <v>6</v>
      </c>
      <c r="K10" s="6">
        <v>7</v>
      </c>
      <c r="L10" s="6">
        <v>8</v>
      </c>
      <c r="M10" s="6">
        <v>9</v>
      </c>
      <c r="N10" s="6">
        <v>10</v>
      </c>
      <c r="O10" s="6">
        <v>11</v>
      </c>
      <c r="P10" s="6">
        <v>12</v>
      </c>
      <c r="Q10" s="6">
        <v>13</v>
      </c>
    </row>
    <row r="11" spans="2:17" x14ac:dyDescent="0.25">
      <c r="B11" s="6">
        <v>1</v>
      </c>
      <c r="C11" s="23" t="s">
        <v>17</v>
      </c>
      <c r="D11" s="31" t="s">
        <v>0</v>
      </c>
      <c r="E11" s="7" t="s">
        <v>1</v>
      </c>
      <c r="F11" s="6">
        <f>7+12+37+264+88</f>
        <v>408</v>
      </c>
      <c r="G11" s="6">
        <f>31.5+60+206.8+950.4+386</f>
        <v>1634.7</v>
      </c>
      <c r="H11" s="6">
        <f>18</f>
        <v>18</v>
      </c>
      <c r="I11" s="6">
        <f>64.8</f>
        <v>64.8</v>
      </c>
      <c r="J11" s="6">
        <f>1</f>
        <v>1</v>
      </c>
      <c r="K11" s="6" t="s">
        <v>29</v>
      </c>
      <c r="L11" s="6">
        <f>17</f>
        <v>17</v>
      </c>
      <c r="M11" s="6" t="s">
        <v>29</v>
      </c>
      <c r="N11" s="6">
        <f>7+11+33+170+88</f>
        <v>309</v>
      </c>
      <c r="O11" s="6">
        <f>31.5+55+186.88+612+386</f>
        <v>1271.3800000000001</v>
      </c>
      <c r="P11" s="6">
        <f>1+2+173+47</f>
        <v>223</v>
      </c>
      <c r="Q11" s="6">
        <f>4.5+10+636.24+188</f>
        <v>838.74</v>
      </c>
    </row>
    <row r="12" spans="2:17" ht="30" customHeight="1" x14ac:dyDescent="0.25">
      <c r="B12" s="6">
        <v>2</v>
      </c>
      <c r="C12" s="32"/>
      <c r="D12" s="31"/>
      <c r="E12" s="7" t="s">
        <v>2</v>
      </c>
      <c r="F12" s="6">
        <f>5</f>
        <v>5</v>
      </c>
      <c r="G12" s="6">
        <f>28.1</f>
        <v>28.1</v>
      </c>
      <c r="H12" s="6" t="s">
        <v>29</v>
      </c>
      <c r="I12" s="6" t="s">
        <v>29</v>
      </c>
      <c r="J12" s="6" t="s">
        <v>29</v>
      </c>
      <c r="K12" s="6" t="s">
        <v>29</v>
      </c>
      <c r="L12" s="6" t="s">
        <v>29</v>
      </c>
      <c r="M12" s="6" t="s">
        <v>29</v>
      </c>
      <c r="N12" s="6">
        <f>5</f>
        <v>5</v>
      </c>
      <c r="O12" s="6">
        <f>28.1</f>
        <v>28.1</v>
      </c>
      <c r="P12" s="6" t="s">
        <v>29</v>
      </c>
      <c r="Q12" s="6" t="s">
        <v>29</v>
      </c>
    </row>
    <row r="13" spans="2:17" x14ac:dyDescent="0.25">
      <c r="B13" s="6">
        <v>3</v>
      </c>
      <c r="C13" s="24"/>
      <c r="D13" s="31" t="s">
        <v>14</v>
      </c>
      <c r="E13" s="7" t="s">
        <v>1</v>
      </c>
      <c r="F13" s="6">
        <f>1+1+2</f>
        <v>4</v>
      </c>
      <c r="G13" s="6">
        <f>6.3+5.94+8.19</f>
        <v>20.43</v>
      </c>
      <c r="H13" s="6" t="s">
        <v>29</v>
      </c>
      <c r="I13" s="6" t="s">
        <v>29</v>
      </c>
      <c r="J13" s="6" t="s">
        <v>29</v>
      </c>
      <c r="K13" s="6" t="s">
        <v>29</v>
      </c>
      <c r="L13" s="6" t="s">
        <v>29</v>
      </c>
      <c r="M13" s="6" t="s">
        <v>29</v>
      </c>
      <c r="N13" s="6">
        <f>1+1+2</f>
        <v>4</v>
      </c>
      <c r="O13" s="6">
        <f>6.3+5.94+8.19</f>
        <v>20.43</v>
      </c>
      <c r="P13" s="6">
        <f>1</f>
        <v>1</v>
      </c>
      <c r="Q13" s="6">
        <f>5.2</f>
        <v>5.2</v>
      </c>
    </row>
    <row r="14" spans="2:17" ht="31.5" x14ac:dyDescent="0.25">
      <c r="B14" s="6">
        <v>4</v>
      </c>
      <c r="C14" s="33"/>
      <c r="D14" s="31"/>
      <c r="E14" s="7" t="s">
        <v>2</v>
      </c>
      <c r="F14" s="6" t="s">
        <v>29</v>
      </c>
      <c r="G14" s="6" t="s">
        <v>29</v>
      </c>
      <c r="H14" s="6" t="s">
        <v>29</v>
      </c>
      <c r="I14" s="6" t="s">
        <v>29</v>
      </c>
      <c r="J14" s="6" t="s">
        <v>29</v>
      </c>
      <c r="K14" s="6" t="s">
        <v>29</v>
      </c>
      <c r="L14" s="6" t="s">
        <v>29</v>
      </c>
      <c r="M14" s="6" t="s">
        <v>29</v>
      </c>
      <c r="N14" s="6">
        <f>2</f>
        <v>2</v>
      </c>
      <c r="O14" s="6">
        <f>3025.5</f>
        <v>3025.5</v>
      </c>
      <c r="P14" s="6">
        <f>1</f>
        <v>1</v>
      </c>
      <c r="Q14" s="6">
        <f>8.64</f>
        <v>8.64</v>
      </c>
    </row>
    <row r="15" spans="2:17" ht="35.25" customHeight="1" x14ac:dyDescent="0.25">
      <c r="B15" s="6">
        <v>5</v>
      </c>
      <c r="C15" s="23" t="s">
        <v>18</v>
      </c>
      <c r="D15" s="6" t="s">
        <v>0</v>
      </c>
      <c r="E15" s="7" t="s">
        <v>2</v>
      </c>
      <c r="F15" s="6">
        <f>1</f>
        <v>1</v>
      </c>
      <c r="G15" s="6">
        <f>7.6</f>
        <v>7.6</v>
      </c>
      <c r="H15" s="6" t="s">
        <v>29</v>
      </c>
      <c r="I15" s="6" t="s">
        <v>29</v>
      </c>
      <c r="J15" s="6" t="s">
        <v>29</v>
      </c>
      <c r="K15" s="6" t="s">
        <v>29</v>
      </c>
      <c r="L15" s="6" t="s">
        <v>29</v>
      </c>
      <c r="M15" s="6" t="s">
        <v>29</v>
      </c>
      <c r="N15" s="6">
        <f>1</f>
        <v>1</v>
      </c>
      <c r="O15" s="6">
        <f>7.6</f>
        <v>7.6</v>
      </c>
      <c r="P15" s="6" t="s">
        <v>29</v>
      </c>
      <c r="Q15" s="6" t="s">
        <v>29</v>
      </c>
    </row>
    <row r="16" spans="2:17" ht="34.5" customHeight="1" x14ac:dyDescent="0.25">
      <c r="B16" s="6">
        <v>6</v>
      </c>
      <c r="C16" s="24"/>
      <c r="D16" s="6" t="s">
        <v>14</v>
      </c>
      <c r="E16" s="7" t="s">
        <v>2</v>
      </c>
      <c r="F16" s="6">
        <f>1+2+4</f>
        <v>7</v>
      </c>
      <c r="G16" s="6">
        <f>8.2+32.34+46.4</f>
        <v>86.94</v>
      </c>
      <c r="H16" s="6" t="s">
        <v>29</v>
      </c>
      <c r="I16" s="6" t="s">
        <v>29</v>
      </c>
      <c r="J16" s="6" t="s">
        <v>29</v>
      </c>
      <c r="K16" s="6" t="s">
        <v>29</v>
      </c>
      <c r="L16" s="6" t="s">
        <v>29</v>
      </c>
      <c r="M16" s="6" t="s">
        <v>29</v>
      </c>
      <c r="N16" s="6">
        <f>1+1+2+4</f>
        <v>8</v>
      </c>
      <c r="O16" s="6">
        <f>160+1.65+32.34+46.4</f>
        <v>240.39000000000001</v>
      </c>
      <c r="P16" s="6">
        <f>1</f>
        <v>1</v>
      </c>
      <c r="Q16" s="6">
        <f>97.6</f>
        <v>97.6</v>
      </c>
    </row>
    <row r="17" spans="2:17" ht="35.25" customHeight="1" x14ac:dyDescent="0.25">
      <c r="B17" s="6">
        <v>7</v>
      </c>
      <c r="C17" s="23" t="s">
        <v>19</v>
      </c>
      <c r="D17" s="6" t="s">
        <v>0</v>
      </c>
      <c r="E17" s="7" t="s">
        <v>2</v>
      </c>
      <c r="F17" s="6" t="s">
        <v>29</v>
      </c>
      <c r="G17" s="6" t="s">
        <v>29</v>
      </c>
      <c r="H17" s="6" t="s">
        <v>29</v>
      </c>
      <c r="I17" s="6" t="s">
        <v>29</v>
      </c>
      <c r="J17" s="6" t="s">
        <v>29</v>
      </c>
      <c r="K17" s="6" t="s">
        <v>29</v>
      </c>
      <c r="L17" s="6" t="s">
        <v>29</v>
      </c>
      <c r="M17" s="6" t="s">
        <v>29</v>
      </c>
      <c r="N17" s="6" t="s">
        <v>29</v>
      </c>
      <c r="O17" s="6" t="s">
        <v>29</v>
      </c>
      <c r="P17" s="6" t="s">
        <v>29</v>
      </c>
      <c r="Q17" s="6" t="s">
        <v>29</v>
      </c>
    </row>
    <row r="18" spans="2:17" ht="37.5" customHeight="1" x14ac:dyDescent="0.25">
      <c r="B18" s="6">
        <v>8</v>
      </c>
      <c r="C18" s="24"/>
      <c r="D18" s="6" t="s">
        <v>14</v>
      </c>
      <c r="E18" s="7" t="s">
        <v>2</v>
      </c>
      <c r="F18" s="6" t="s">
        <v>29</v>
      </c>
      <c r="G18" s="6" t="s">
        <v>29</v>
      </c>
      <c r="H18" s="6" t="s">
        <v>29</v>
      </c>
      <c r="I18" s="6" t="s">
        <v>29</v>
      </c>
      <c r="J18" s="6" t="s">
        <v>29</v>
      </c>
      <c r="K18" s="6" t="s">
        <v>29</v>
      </c>
      <c r="L18" s="6" t="s">
        <v>29</v>
      </c>
      <c r="M18" s="6" t="s">
        <v>29</v>
      </c>
      <c r="N18" s="6" t="s">
        <v>29</v>
      </c>
      <c r="O18" s="6" t="s">
        <v>29</v>
      </c>
      <c r="P18" s="6" t="s">
        <v>29</v>
      </c>
      <c r="Q18" s="6" t="s">
        <v>29</v>
      </c>
    </row>
    <row r="19" spans="2:17" ht="31.5" customHeight="1" x14ac:dyDescent="0.25">
      <c r="B19" s="6">
        <v>9</v>
      </c>
      <c r="C19" s="25" t="s">
        <v>25</v>
      </c>
      <c r="D19" s="21" t="s">
        <v>27</v>
      </c>
      <c r="E19" s="22"/>
      <c r="F19" s="6" t="s">
        <v>29</v>
      </c>
      <c r="G19" s="6" t="s">
        <v>29</v>
      </c>
      <c r="H19" s="6" t="s">
        <v>29</v>
      </c>
      <c r="I19" s="6" t="s">
        <v>29</v>
      </c>
      <c r="J19" s="6" t="s">
        <v>29</v>
      </c>
      <c r="K19" s="6" t="s">
        <v>29</v>
      </c>
      <c r="L19" s="6" t="s">
        <v>29</v>
      </c>
      <c r="M19" s="6" t="s">
        <v>29</v>
      </c>
      <c r="N19" s="6">
        <f>1</f>
        <v>1</v>
      </c>
      <c r="O19" s="6">
        <f>2200</f>
        <v>2200</v>
      </c>
      <c r="P19" s="6" t="s">
        <v>29</v>
      </c>
      <c r="Q19" s="6" t="s">
        <v>29</v>
      </c>
    </row>
    <row r="20" spans="2:17" x14ac:dyDescent="0.25">
      <c r="B20" s="6">
        <v>10</v>
      </c>
      <c r="C20" s="26"/>
      <c r="D20" s="21" t="s">
        <v>21</v>
      </c>
      <c r="E20" s="22"/>
      <c r="F20" s="6" t="s">
        <v>29</v>
      </c>
      <c r="G20" s="6" t="s">
        <v>29</v>
      </c>
      <c r="H20" s="6" t="s">
        <v>29</v>
      </c>
      <c r="I20" s="6" t="s">
        <v>29</v>
      </c>
      <c r="J20" s="6" t="s">
        <v>29</v>
      </c>
      <c r="K20" s="6" t="s">
        <v>29</v>
      </c>
      <c r="L20" s="6" t="s">
        <v>29</v>
      </c>
      <c r="M20" s="6" t="s">
        <v>29</v>
      </c>
      <c r="N20" s="6" t="s">
        <v>29</v>
      </c>
      <c r="O20" s="6" t="s">
        <v>29</v>
      </c>
      <c r="P20" s="6" t="s">
        <v>29</v>
      </c>
      <c r="Q20" s="6" t="s">
        <v>29</v>
      </c>
    </row>
    <row r="21" spans="2:17" ht="31.5" customHeight="1" x14ac:dyDescent="0.25">
      <c r="B21" s="6">
        <v>11</v>
      </c>
      <c r="C21" s="26"/>
      <c r="D21" s="21" t="s">
        <v>22</v>
      </c>
      <c r="E21" s="22"/>
      <c r="F21" s="6" t="s">
        <v>29</v>
      </c>
      <c r="G21" s="6" t="s">
        <v>29</v>
      </c>
      <c r="H21" s="6" t="s">
        <v>29</v>
      </c>
      <c r="I21" s="6" t="s">
        <v>29</v>
      </c>
      <c r="J21" s="6" t="s">
        <v>29</v>
      </c>
      <c r="K21" s="6" t="s">
        <v>29</v>
      </c>
      <c r="L21" s="6" t="s">
        <v>29</v>
      </c>
      <c r="M21" s="6" t="s">
        <v>29</v>
      </c>
      <c r="N21" s="6" t="s">
        <v>29</v>
      </c>
      <c r="O21" s="6" t="s">
        <v>29</v>
      </c>
      <c r="P21" s="6" t="s">
        <v>29</v>
      </c>
      <c r="Q21" s="6" t="s">
        <v>29</v>
      </c>
    </row>
    <row r="22" spans="2:17" x14ac:dyDescent="0.25">
      <c r="B22" s="6">
        <v>12</v>
      </c>
      <c r="C22" s="26"/>
      <c r="D22" s="21" t="s">
        <v>23</v>
      </c>
      <c r="E22" s="22"/>
      <c r="F22" s="6" t="s">
        <v>29</v>
      </c>
      <c r="G22" s="6" t="s">
        <v>29</v>
      </c>
      <c r="H22" s="6" t="s">
        <v>29</v>
      </c>
      <c r="I22" s="6" t="s">
        <v>29</v>
      </c>
      <c r="J22" s="6" t="s">
        <v>29</v>
      </c>
      <c r="K22" s="6" t="s">
        <v>29</v>
      </c>
      <c r="L22" s="6" t="s">
        <v>29</v>
      </c>
      <c r="M22" s="6" t="s">
        <v>29</v>
      </c>
      <c r="N22" s="6" t="s">
        <v>29</v>
      </c>
      <c r="O22" s="6" t="s">
        <v>29</v>
      </c>
      <c r="P22" s="6" t="s">
        <v>29</v>
      </c>
      <c r="Q22" s="6" t="s">
        <v>29</v>
      </c>
    </row>
    <row r="23" spans="2:17" ht="34.5" customHeight="1" x14ac:dyDescent="0.25">
      <c r="B23" s="6">
        <v>13</v>
      </c>
      <c r="C23" s="26"/>
      <c r="D23" s="21" t="s">
        <v>24</v>
      </c>
      <c r="E23" s="22"/>
      <c r="F23" s="6" t="s">
        <v>29</v>
      </c>
      <c r="G23" s="6" t="s">
        <v>29</v>
      </c>
      <c r="H23" s="6" t="s">
        <v>29</v>
      </c>
      <c r="I23" s="6" t="s">
        <v>29</v>
      </c>
      <c r="J23" s="6" t="s">
        <v>29</v>
      </c>
      <c r="K23" s="6" t="s">
        <v>29</v>
      </c>
      <c r="L23" s="6" t="s">
        <v>29</v>
      </c>
      <c r="M23" s="6" t="s">
        <v>29</v>
      </c>
      <c r="N23" s="6" t="s">
        <v>29</v>
      </c>
      <c r="O23" s="6" t="s">
        <v>29</v>
      </c>
      <c r="P23" s="6" t="s">
        <v>29</v>
      </c>
      <c r="Q23" s="6" t="s">
        <v>29</v>
      </c>
    </row>
    <row r="24" spans="2:17" ht="45.75" customHeight="1" x14ac:dyDescent="0.25">
      <c r="B24" s="6">
        <v>14</v>
      </c>
      <c r="C24" s="27"/>
      <c r="D24" s="21" t="s">
        <v>28</v>
      </c>
      <c r="E24" s="22"/>
      <c r="F24" s="6">
        <f>2</f>
        <v>2</v>
      </c>
      <c r="G24" s="6">
        <f>2134.1</f>
        <v>2134.1</v>
      </c>
      <c r="H24" s="6" t="s">
        <v>29</v>
      </c>
      <c r="I24" s="6" t="s">
        <v>29</v>
      </c>
      <c r="J24" s="6" t="s">
        <v>29</v>
      </c>
      <c r="K24" s="6" t="s">
        <v>29</v>
      </c>
      <c r="L24" s="6" t="s">
        <v>29</v>
      </c>
      <c r="M24" s="6" t="s">
        <v>29</v>
      </c>
      <c r="N24" s="6">
        <f>2</f>
        <v>2</v>
      </c>
      <c r="O24" s="6">
        <f>2134</f>
        <v>2134</v>
      </c>
      <c r="P24" s="6" t="s">
        <v>29</v>
      </c>
      <c r="Q24" s="6" t="s">
        <v>29</v>
      </c>
    </row>
    <row r="25" spans="2:17" x14ac:dyDescent="0.25">
      <c r="B25" s="3">
        <v>15</v>
      </c>
      <c r="C25" s="18" t="s">
        <v>26</v>
      </c>
      <c r="D25" s="19"/>
      <c r="E25" s="20"/>
      <c r="F25" s="8">
        <f>SUM(F11:F24)</f>
        <v>427</v>
      </c>
      <c r="G25" s="8">
        <f t="shared" ref="G25:Q25" si="0">SUM(G11:G24)</f>
        <v>3911.87</v>
      </c>
      <c r="H25" s="8">
        <f t="shared" si="0"/>
        <v>18</v>
      </c>
      <c r="I25" s="8">
        <f t="shared" si="0"/>
        <v>64.8</v>
      </c>
      <c r="J25" s="8">
        <f t="shared" si="0"/>
        <v>1</v>
      </c>
      <c r="K25" s="8">
        <f t="shared" si="0"/>
        <v>0</v>
      </c>
      <c r="L25" s="8">
        <f t="shared" si="0"/>
        <v>17</v>
      </c>
      <c r="M25" s="8">
        <f t="shared" si="0"/>
        <v>0</v>
      </c>
      <c r="N25" s="8">
        <f t="shared" si="0"/>
        <v>332</v>
      </c>
      <c r="O25" s="8">
        <f t="shared" si="0"/>
        <v>8927.4000000000015</v>
      </c>
      <c r="P25" s="8">
        <f t="shared" si="0"/>
        <v>226</v>
      </c>
      <c r="Q25" s="8">
        <f t="shared" si="0"/>
        <v>950.18000000000006</v>
      </c>
    </row>
  </sheetData>
  <mergeCells count="36">
    <mergeCell ref="P6:Q6"/>
    <mergeCell ref="F7:F9"/>
    <mergeCell ref="G7:G9"/>
    <mergeCell ref="H7:H9"/>
    <mergeCell ref="B6:B10"/>
    <mergeCell ref="C6:E9"/>
    <mergeCell ref="F6:G6"/>
    <mergeCell ref="H6:M6"/>
    <mergeCell ref="N6:O6"/>
    <mergeCell ref="N7:N9"/>
    <mergeCell ref="O7:O9"/>
    <mergeCell ref="P7:P9"/>
    <mergeCell ref="Q7:Q9"/>
    <mergeCell ref="J8:J9"/>
    <mergeCell ref="K8:M8"/>
    <mergeCell ref="D13:D14"/>
    <mergeCell ref="C15:C16"/>
    <mergeCell ref="C17:C18"/>
    <mergeCell ref="I7:I9"/>
    <mergeCell ref="J7:M7"/>
    <mergeCell ref="C25:E25"/>
    <mergeCell ref="O1:Q1"/>
    <mergeCell ref="O2:Q2"/>
    <mergeCell ref="O3:Q3"/>
    <mergeCell ref="D4:N4"/>
    <mergeCell ref="P5:Q5"/>
    <mergeCell ref="C19:C24"/>
    <mergeCell ref="D19:E19"/>
    <mergeCell ref="D20:E20"/>
    <mergeCell ref="D21:E21"/>
    <mergeCell ref="D22:E22"/>
    <mergeCell ref="D23:E23"/>
    <mergeCell ref="D24:E24"/>
    <mergeCell ref="C10:E10"/>
    <mergeCell ref="C11:C14"/>
    <mergeCell ref="D11:D12"/>
  </mergeCells>
  <pageMargins left="0.7" right="0.7" top="0.75" bottom="0.75" header="0.3" footer="0.3"/>
  <pageSetup paperSize="9" scale="6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январь</vt:lpstr>
      <vt:lpstr>февраль</vt:lpstr>
      <vt:lpstr>март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Черных Елена Сергеевна</dc:creator>
  <cp:lastModifiedBy>Сухомлинов Артем Алексеевич</cp:lastModifiedBy>
  <cp:lastPrinted>2019-05-07T11:09:55Z</cp:lastPrinted>
  <dcterms:created xsi:type="dcterms:W3CDTF">2019-04-11T15:35:20Z</dcterms:created>
  <dcterms:modified xsi:type="dcterms:W3CDTF">2019-07-09T11:22:33Z</dcterms:modified>
</cp:coreProperties>
</file>